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 yWindow="-108" windowWidth="23256" windowHeight="12576" tabRatio="905" firstSheet="2" activeTab="4"/>
  </bookViews>
  <sheets>
    <sheet name="Биланс успеха" sheetId="3" r:id="rId1"/>
    <sheet name="Биланс стања" sheetId="11" r:id="rId2"/>
    <sheet name="Извештај о токовима готовине" sheetId="12" r:id="rId3"/>
    <sheet name="Tрошкови запослених" sheetId="7" r:id="rId4"/>
    <sheet name="Динамика запослених" sheetId="6" r:id="rId5"/>
    <sheet name="Цене" sheetId="8" r:id="rId6"/>
    <sheet name="Субвенције" sheetId="9" r:id="rId7"/>
    <sheet name="Ср.посебне намене" sheetId="10" r:id="rId8"/>
    <sheet name="Добит" sheetId="15" r:id="rId9"/>
    <sheet name="Кредити" sheetId="5" r:id="rId10"/>
    <sheet name="Готовина" sheetId="14" r:id="rId11"/>
    <sheet name="Извештај о инвестицијама" sheetId="16" r:id="rId12"/>
    <sheet name="Бруто потраживања" sheetId="13" r:id="rId13"/>
    <sheet name="Sheet1" sheetId="17" r:id="rId14"/>
  </sheets>
  <definedNames>
    <definedName name="_xlnm.Print_Area" localSheetId="3">'Tрошкови запослених'!$A$1:$G$48</definedName>
    <definedName name="_xlnm.Print_Area" localSheetId="1">'Биланс стања'!$A$1:$H$155</definedName>
    <definedName name="_xlnm.Print_Area" localSheetId="0">'Биланс успеха'!$A$1:$H$90</definedName>
    <definedName name="_xlnm.Print_Area" localSheetId="12">'Бруто потраживања'!$A$1:$F$41</definedName>
    <definedName name="_xlnm.Print_Area" localSheetId="10">Готовина!$A$1:$F$72</definedName>
    <definedName name="_xlnm.Print_Area" localSheetId="4">'Динамика запослених'!$A$1:$E$29</definedName>
    <definedName name="_xlnm.Print_Area" localSheetId="8">Добит!$A$1:$I$26</definedName>
    <definedName name="_xlnm.Print_Area" localSheetId="2">'Извештај о токовима готовине'!$A$1:$H$64</definedName>
    <definedName name="_xlnm.Print_Area" localSheetId="9">Кредити!$A$2:$T$38</definedName>
    <definedName name="_xlnm.Print_Area" localSheetId="7">'Ср.посебне намене'!$A$1:$J$26</definedName>
    <definedName name="_xlnm.Print_Area" localSheetId="6">Субвенције!$A$1:$F$153</definedName>
    <definedName name="_xlnm.Print_Area" localSheetId="5">Цене!$A$1:$Q$605</definedName>
    <definedName name="_xlnm.Print_Titles" localSheetId="1">'Биланс стања'!$7:$8</definedName>
    <definedName name="_xlnm.Print_Titles" localSheetId="0">'Биланс успеха'!$10:$12</definedName>
    <definedName name="_xlnm.Print_Titles" localSheetId="4">'Динамика запослених'!$7:$7</definedName>
    <definedName name="_xlnm.Print_Titles" localSheetId="5">Цене!$5:$7</definedName>
  </definedNames>
  <calcPr calcId="145621"/>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9" i="16" l="1"/>
  <c r="K29" i="16"/>
  <c r="J29" i="16"/>
  <c r="I29" i="16"/>
  <c r="G29" i="16"/>
  <c r="E29" i="16"/>
  <c r="C29" i="16"/>
  <c r="L25" i="16"/>
  <c r="J25" i="16"/>
  <c r="H25" i="16"/>
  <c r="G25" i="16"/>
  <c r="E25" i="16"/>
  <c r="C25" i="16"/>
  <c r="K23" i="16"/>
  <c r="K22" i="16"/>
  <c r="I21" i="16"/>
  <c r="K21" i="16" s="1"/>
  <c r="K25" i="16" s="1"/>
  <c r="G14" i="16"/>
  <c r="F14" i="16"/>
  <c r="G11" i="16"/>
  <c r="F11" i="16"/>
  <c r="I25" i="16" l="1"/>
  <c r="F12" i="14" l="1"/>
  <c r="F11" i="14"/>
  <c r="F19" i="14"/>
  <c r="F13" i="14"/>
  <c r="F18" i="14"/>
  <c r="G138" i="11"/>
  <c r="G144" i="11"/>
  <c r="G141" i="11"/>
  <c r="G98" i="11"/>
  <c r="G79" i="11"/>
  <c r="G65" i="11"/>
  <c r="G60" i="11" s="1"/>
  <c r="G36" i="11"/>
  <c r="G29" i="11"/>
  <c r="G22" i="11"/>
  <c r="G24" i="11"/>
  <c r="G25" i="11"/>
  <c r="G21" i="11"/>
  <c r="G20" i="11"/>
  <c r="G14" i="11"/>
  <c r="E133" i="11"/>
  <c r="E99" i="11"/>
  <c r="H10" i="11"/>
  <c r="G37" i="3"/>
  <c r="F22" i="14" l="1"/>
  <c r="D17" i="12"/>
  <c r="D15" i="12"/>
  <c r="D13" i="12"/>
  <c r="D59" i="12"/>
  <c r="D58" i="12"/>
  <c r="D33" i="12"/>
  <c r="D21" i="12"/>
  <c r="D18" i="12"/>
  <c r="D14" i="12"/>
  <c r="F40" i="9"/>
  <c r="D102" i="9"/>
  <c r="C102" i="9"/>
  <c r="F102" i="9" s="1"/>
  <c r="E101" i="9"/>
  <c r="D51" i="9"/>
  <c r="C51" i="9"/>
  <c r="F51" i="9" s="1"/>
  <c r="E50" i="9"/>
  <c r="E49" i="9"/>
  <c r="E48" i="9"/>
  <c r="E47" i="9"/>
  <c r="E46" i="9"/>
  <c r="B36" i="9"/>
  <c r="F34" i="9"/>
  <c r="F36" i="9" s="1"/>
  <c r="D34" i="9"/>
  <c r="D36" i="9" s="1"/>
  <c r="C34" i="9"/>
  <c r="C36" i="9" s="1"/>
  <c r="E33" i="9"/>
  <c r="E32" i="9"/>
  <c r="E31" i="9"/>
  <c r="E30" i="9"/>
  <c r="E29" i="9"/>
  <c r="E28" i="9"/>
  <c r="E27" i="9"/>
  <c r="E26" i="9"/>
  <c r="E25" i="9"/>
  <c r="E24" i="9"/>
  <c r="E23" i="9"/>
  <c r="E22" i="9"/>
  <c r="E21" i="9"/>
  <c r="E20" i="9"/>
  <c r="E19" i="9"/>
  <c r="E18" i="9"/>
  <c r="E17" i="9"/>
  <c r="E16" i="9"/>
  <c r="E15" i="9"/>
  <c r="E34" i="9" l="1"/>
  <c r="E36" i="9" s="1"/>
  <c r="E102" i="9"/>
  <c r="E51" i="9"/>
  <c r="Q10" i="8" l="1"/>
  <c r="Q11" i="8"/>
  <c r="Q12" i="8"/>
  <c r="Q13" i="8"/>
  <c r="Q14" i="8"/>
  <c r="Q15" i="8"/>
  <c r="Q16" i="8"/>
  <c r="Q17" i="8"/>
  <c r="Q18" i="8"/>
  <c r="Q19" i="8"/>
  <c r="Q20" i="8"/>
  <c r="Q21" i="8"/>
  <c r="Q22" i="8"/>
  <c r="Q23" i="8"/>
  <c r="Q24" i="8"/>
  <c r="Q25" i="8"/>
  <c r="Q26" i="8"/>
  <c r="Q27" i="8"/>
  <c r="Q28" i="8"/>
  <c r="Q29" i="8"/>
  <c r="Q30" i="8"/>
  <c r="Q31" i="8"/>
  <c r="Q32" i="8"/>
  <c r="Q33" i="8"/>
  <c r="Q34" i="8"/>
  <c r="Q35" i="8"/>
  <c r="Q36" i="8"/>
  <c r="Q37" i="8"/>
  <c r="Q38" i="8"/>
  <c r="Q39" i="8"/>
  <c r="Q40" i="8"/>
  <c r="Q41" i="8"/>
  <c r="Q42" i="8"/>
  <c r="Q43" i="8"/>
  <c r="Q44" i="8"/>
  <c r="Q45" i="8"/>
  <c r="Q46" i="8"/>
  <c r="Q47" i="8"/>
  <c r="Q48" i="8"/>
  <c r="Q49" i="8"/>
  <c r="Q50" i="8"/>
  <c r="Q51" i="8"/>
  <c r="Q52" i="8"/>
  <c r="Q53" i="8"/>
  <c r="Q54" i="8"/>
  <c r="Q55" i="8"/>
  <c r="Q56" i="8"/>
  <c r="Q57" i="8"/>
  <c r="Q58" i="8"/>
  <c r="Q59" i="8"/>
  <c r="Q60" i="8"/>
  <c r="Q61" i="8"/>
  <c r="Q62" i="8"/>
  <c r="Q63" i="8"/>
  <c r="Q64" i="8"/>
  <c r="Q65" i="8"/>
  <c r="Q66" i="8"/>
  <c r="Q67" i="8"/>
  <c r="Q68" i="8"/>
  <c r="Q69" i="8"/>
  <c r="Q70" i="8"/>
  <c r="Q71" i="8"/>
  <c r="Q73" i="8"/>
  <c r="Q74" i="8"/>
  <c r="Q75" i="8"/>
  <c r="Q76" i="8"/>
  <c r="Q77" i="8"/>
  <c r="Q78" i="8"/>
  <c r="Q79" i="8"/>
  <c r="Q80" i="8"/>
  <c r="Q81" i="8"/>
  <c r="Q82" i="8"/>
  <c r="Q83" i="8"/>
  <c r="Q84" i="8"/>
  <c r="Q85" i="8"/>
  <c r="Q86" i="8"/>
  <c r="Q87" i="8"/>
  <c r="Q88" i="8"/>
  <c r="Q89" i="8"/>
  <c r="Q90" i="8"/>
  <c r="Q91" i="8"/>
  <c r="Q92" i="8"/>
  <c r="Q93" i="8"/>
  <c r="Q94" i="8"/>
  <c r="Q95" i="8"/>
  <c r="Q96" i="8"/>
  <c r="Q97" i="8"/>
  <c r="Q98" i="8"/>
  <c r="Q99" i="8"/>
  <c r="Q100" i="8"/>
  <c r="Q101" i="8"/>
  <c r="Q102" i="8"/>
  <c r="Q103" i="8"/>
  <c r="Q104" i="8"/>
  <c r="Q105" i="8"/>
  <c r="Q106" i="8"/>
  <c r="Q107" i="8"/>
  <c r="Q108" i="8"/>
  <c r="Q109" i="8"/>
  <c r="Q110" i="8"/>
  <c r="Q111" i="8"/>
  <c r="Q112" i="8"/>
  <c r="Q113" i="8"/>
  <c r="Q114" i="8"/>
  <c r="Q115" i="8"/>
  <c r="Q116" i="8"/>
  <c r="Q117" i="8"/>
  <c r="Q118" i="8"/>
  <c r="Q119" i="8"/>
  <c r="Q120" i="8"/>
  <c r="Q121" i="8"/>
  <c r="Q122" i="8"/>
  <c r="Q123" i="8"/>
  <c r="Q124" i="8"/>
  <c r="Q125" i="8"/>
  <c r="Q126" i="8"/>
  <c r="Q127" i="8"/>
  <c r="Q128" i="8"/>
  <c r="Q129" i="8"/>
  <c r="Q130" i="8"/>
  <c r="Q131" i="8"/>
  <c r="Q132" i="8"/>
  <c r="Q133" i="8"/>
  <c r="Q134" i="8"/>
  <c r="Q135" i="8"/>
  <c r="Q137" i="8"/>
  <c r="Q144" i="8"/>
  <c r="Q145" i="8"/>
  <c r="Q146" i="8"/>
  <c r="Q147" i="8"/>
  <c r="Q148" i="8"/>
  <c r="Q149" i="8"/>
  <c r="Q150" i="8"/>
  <c r="Q151" i="8"/>
  <c r="Q152" i="8"/>
  <c r="Q153" i="8"/>
  <c r="Q162" i="8"/>
  <c r="Q163" i="8"/>
  <c r="Q164" i="8"/>
  <c r="Q165" i="8"/>
  <c r="Q171" i="8"/>
  <c r="Q175" i="8"/>
  <c r="Q176" i="8"/>
  <c r="Q179" i="8"/>
  <c r="Q180" i="8"/>
  <c r="Q181" i="8"/>
  <c r="Q182" i="8"/>
  <c r="Q184" i="8"/>
  <c r="Q185" i="8"/>
  <c r="Q186" i="8"/>
  <c r="Q187" i="8"/>
  <c r="Q188" i="8"/>
  <c r="Q189" i="8"/>
  <c r="Q190" i="8"/>
  <c r="Q191" i="8"/>
  <c r="Q192" i="8"/>
  <c r="Q194" i="8"/>
  <c r="Q195" i="8"/>
  <c r="Q196" i="8"/>
  <c r="Q197" i="8"/>
  <c r="Q198" i="8"/>
  <c r="Q199" i="8"/>
  <c r="Q200" i="8"/>
  <c r="Q205" i="8"/>
  <c r="Q208" i="8"/>
  <c r="Q209" i="8"/>
  <c r="Q210" i="8"/>
  <c r="Q211" i="8"/>
  <c r="Q212" i="8"/>
  <c r="Q213" i="8"/>
  <c r="Q214" i="8"/>
  <c r="Q215" i="8"/>
  <c r="Q216" i="8"/>
  <c r="Q217" i="8"/>
  <c r="Q218" i="8"/>
  <c r="Q219" i="8"/>
  <c r="Q221" i="8"/>
  <c r="Q222" i="8"/>
  <c r="Q223" i="8"/>
  <c r="Q224" i="8"/>
  <c r="Q225" i="8"/>
  <c r="Q226" i="8"/>
  <c r="Q227" i="8"/>
  <c r="Q228" i="8"/>
  <c r="Q229" i="8"/>
  <c r="Q230" i="8"/>
  <c r="Q231" i="8"/>
  <c r="Q232" i="8"/>
  <c r="Q233" i="8"/>
  <c r="Q234" i="8"/>
  <c r="Q235" i="8"/>
  <c r="Q236" i="8"/>
  <c r="Q237" i="8"/>
  <c r="Q238" i="8"/>
  <c r="Q239" i="8"/>
  <c r="Q240" i="8"/>
  <c r="Q241" i="8"/>
  <c r="Q242" i="8"/>
  <c r="Q243" i="8"/>
  <c r="Q244" i="8"/>
  <c r="Q245" i="8"/>
  <c r="Q246" i="8"/>
  <c r="Q247" i="8"/>
  <c r="Q248" i="8"/>
  <c r="Q249" i="8"/>
  <c r="Q250" i="8"/>
  <c r="Q251" i="8"/>
  <c r="Q252" i="8"/>
  <c r="Q253" i="8"/>
  <c r="Q254" i="8"/>
  <c r="Q255" i="8"/>
  <c r="Q256" i="8"/>
  <c r="Q257" i="8"/>
  <c r="Q258" i="8"/>
  <c r="Q259" i="8"/>
  <c r="Q260" i="8"/>
  <c r="Q261" i="8"/>
  <c r="Q262" i="8"/>
  <c r="Q263" i="8"/>
  <c r="Q264" i="8"/>
  <c r="Q265" i="8"/>
  <c r="Q266" i="8"/>
  <c r="Q267" i="8"/>
  <c r="Q268" i="8"/>
  <c r="Q269" i="8"/>
  <c r="Q270" i="8"/>
  <c r="Q271" i="8"/>
  <c r="Q272" i="8"/>
  <c r="Q273" i="8"/>
  <c r="Q274" i="8"/>
  <c r="Q275" i="8"/>
  <c r="Q276" i="8"/>
  <c r="Q277" i="8"/>
  <c r="Q278" i="8"/>
  <c r="Q279" i="8"/>
  <c r="Q280" i="8"/>
  <c r="Q281" i="8"/>
  <c r="Q282" i="8"/>
  <c r="Q283" i="8"/>
  <c r="Q284" i="8"/>
  <c r="Q285" i="8"/>
  <c r="Q286" i="8"/>
  <c r="Q287" i="8"/>
  <c r="Q288" i="8"/>
  <c r="Q289" i="8"/>
  <c r="Q290" i="8"/>
  <c r="Q291" i="8"/>
  <c r="Q292" i="8"/>
  <c r="Q293" i="8"/>
  <c r="Q294" i="8"/>
  <c r="Q295" i="8"/>
  <c r="Q296" i="8"/>
  <c r="Q297" i="8"/>
  <c r="Q298" i="8"/>
  <c r="Q299" i="8"/>
  <c r="Q300" i="8"/>
  <c r="Q301" i="8"/>
  <c r="Q302" i="8"/>
  <c r="Q303" i="8"/>
  <c r="Q304" i="8"/>
  <c r="Q305" i="8"/>
  <c r="Q306" i="8"/>
  <c r="Q307" i="8"/>
  <c r="Q308" i="8"/>
  <c r="Q309" i="8"/>
  <c r="Q310" i="8"/>
  <c r="Q311" i="8"/>
  <c r="Q312" i="8"/>
  <c r="Q313" i="8"/>
  <c r="Q314" i="8"/>
  <c r="Q315" i="8"/>
  <c r="Q316" i="8"/>
  <c r="Q317" i="8"/>
  <c r="Q318" i="8"/>
  <c r="Q319" i="8"/>
  <c r="Q320" i="8"/>
  <c r="Q321" i="8"/>
  <c r="Q322" i="8"/>
  <c r="Q323" i="8"/>
  <c r="Q324" i="8"/>
  <c r="Q325" i="8"/>
  <c r="Q326" i="8"/>
  <c r="Q327" i="8"/>
  <c r="Q328" i="8"/>
  <c r="Q329" i="8"/>
  <c r="Q330" i="8"/>
  <c r="Q331" i="8"/>
  <c r="Q332" i="8"/>
  <c r="Q333" i="8"/>
  <c r="Q334" i="8"/>
  <c r="Q335" i="8"/>
  <c r="Q336" i="8"/>
  <c r="Q337" i="8"/>
  <c r="Q338" i="8"/>
  <c r="Q339" i="8"/>
  <c r="Q340" i="8"/>
  <c r="Q341" i="8"/>
  <c r="Q342" i="8"/>
  <c r="Q343" i="8"/>
  <c r="Q344" i="8"/>
  <c r="Q345" i="8"/>
  <c r="Q346" i="8"/>
  <c r="Q347" i="8"/>
  <c r="Q348" i="8"/>
  <c r="Q349" i="8"/>
  <c r="Q350" i="8"/>
  <c r="Q351" i="8"/>
  <c r="Q352" i="8"/>
  <c r="Q353" i="8"/>
  <c r="Q354" i="8"/>
  <c r="Q355" i="8"/>
  <c r="Q356" i="8"/>
  <c r="Q357" i="8"/>
  <c r="Q358" i="8"/>
  <c r="Q359" i="8"/>
  <c r="Q360" i="8"/>
  <c r="Q361" i="8"/>
  <c r="Q362" i="8"/>
  <c r="Q363" i="8"/>
  <c r="Q364" i="8"/>
  <c r="Q365" i="8"/>
  <c r="Q366" i="8"/>
  <c r="Q367" i="8"/>
  <c r="Q368" i="8"/>
  <c r="Q369" i="8"/>
  <c r="Q370" i="8"/>
  <c r="Q371" i="8"/>
  <c r="Q372" i="8"/>
  <c r="Q373" i="8"/>
  <c r="Q374" i="8"/>
  <c r="Q375" i="8"/>
  <c r="Q376" i="8"/>
  <c r="Q377" i="8"/>
  <c r="Q378" i="8"/>
  <c r="Q379" i="8"/>
  <c r="Q380" i="8"/>
  <c r="Q381" i="8"/>
  <c r="Q382" i="8"/>
  <c r="Q383" i="8"/>
  <c r="Q384" i="8"/>
  <c r="Q385" i="8"/>
  <c r="Q386" i="8"/>
  <c r="Q387" i="8"/>
  <c r="Q388" i="8"/>
  <c r="Q389" i="8"/>
  <c r="Q390" i="8"/>
  <c r="Q391" i="8"/>
  <c r="Q392" i="8"/>
  <c r="Q393" i="8"/>
  <c r="Q394" i="8"/>
  <c r="Q395" i="8"/>
  <c r="Q396" i="8"/>
  <c r="Q397" i="8"/>
  <c r="Q398" i="8"/>
  <c r="Q399" i="8"/>
  <c r="Q400" i="8"/>
  <c r="Q401" i="8"/>
  <c r="Q402" i="8"/>
  <c r="Q403" i="8"/>
  <c r="Q404" i="8"/>
  <c r="Q405" i="8"/>
  <c r="Q406" i="8"/>
  <c r="Q407" i="8"/>
  <c r="Q408" i="8"/>
  <c r="Q410" i="8"/>
  <c r="Q411" i="8"/>
  <c r="Q412" i="8"/>
  <c r="Q413" i="8"/>
  <c r="Q414" i="8"/>
  <c r="Q415" i="8"/>
  <c r="Q416" i="8"/>
  <c r="Q417" i="8"/>
  <c r="Q418" i="8"/>
  <c r="Q419" i="8"/>
  <c r="Q420" i="8"/>
  <c r="Q421" i="8"/>
  <c r="Q425" i="8"/>
  <c r="Q427" i="8"/>
  <c r="Q428" i="8"/>
  <c r="Q429" i="8"/>
  <c r="Q430" i="8"/>
  <c r="Q431" i="8"/>
  <c r="Q433" i="8"/>
  <c r="Q434" i="8"/>
  <c r="Q435" i="8"/>
  <c r="Q446" i="8"/>
  <c r="Q451" i="8"/>
  <c r="Q453" i="8"/>
  <c r="Q454" i="8"/>
  <c r="Q456" i="8"/>
  <c r="Q465" i="8"/>
  <c r="Q466" i="8"/>
  <c r="Q472" i="8"/>
  <c r="Q473" i="8"/>
  <c r="Q474" i="8"/>
  <c r="Q475" i="8"/>
  <c r="Q476" i="8"/>
  <c r="Q477" i="8"/>
  <c r="Q478" i="8"/>
  <c r="Q486" i="8"/>
  <c r="Q489" i="8"/>
  <c r="Q490" i="8"/>
  <c r="Q491" i="8"/>
  <c r="Q493" i="8"/>
  <c r="Q497" i="8"/>
  <c r="Q499" i="8"/>
  <c r="Q500" i="8"/>
  <c r="Q501" i="8"/>
  <c r="Q502" i="8"/>
  <c r="Q503" i="8"/>
  <c r="Q508" i="8"/>
  <c r="Q510" i="8"/>
  <c r="Q515" i="8"/>
  <c r="Q516" i="8"/>
  <c r="Q518" i="8"/>
  <c r="Q522" i="8"/>
  <c r="Q524" i="8"/>
  <c r="Q530" i="8"/>
  <c r="Q531" i="8"/>
  <c r="Q538" i="8"/>
  <c r="Q545" i="8"/>
  <c r="Q546" i="8"/>
  <c r="Q547" i="8"/>
  <c r="Q548" i="8"/>
  <c r="Q549" i="8"/>
  <c r="Q550" i="8"/>
  <c r="Q551" i="8"/>
  <c r="Q560" i="8"/>
  <c r="Q561" i="8"/>
  <c r="Q562" i="8"/>
  <c r="Q564" i="8"/>
  <c r="Q565" i="8"/>
  <c r="Q568" i="8"/>
  <c r="Q569" i="8"/>
  <c r="Q570" i="8"/>
  <c r="Q571" i="8"/>
  <c r="Q572" i="8"/>
  <c r="Q577" i="8"/>
  <c r="Q579" i="8"/>
  <c r="Q584" i="8"/>
  <c r="Q585" i="8"/>
  <c r="Q587" i="8"/>
  <c r="Q597" i="8"/>
  <c r="Q598" i="8"/>
  <c r="Q9" i="8"/>
  <c r="F31" i="13" l="1"/>
  <c r="F30" i="13"/>
  <c r="F29" i="13"/>
  <c r="F28" i="13"/>
  <c r="E27" i="13"/>
  <c r="F27" i="13" s="1"/>
  <c r="F25" i="13"/>
  <c r="F24" i="13"/>
  <c r="F23" i="13"/>
  <c r="F21" i="13"/>
  <c r="E20" i="13"/>
  <c r="D20" i="13"/>
  <c r="F17" i="13"/>
  <c r="E16" i="13"/>
  <c r="D16" i="13"/>
  <c r="I17" i="15"/>
  <c r="I15" i="15"/>
  <c r="I14" i="15"/>
  <c r="H14" i="10"/>
  <c r="H13" i="10"/>
  <c r="H59" i="12"/>
  <c r="H58" i="12"/>
  <c r="H57" i="12"/>
  <c r="G44" i="12"/>
  <c r="F44" i="12"/>
  <c r="E44" i="12"/>
  <c r="D44" i="12"/>
  <c r="G38" i="12"/>
  <c r="G51" i="12" s="1"/>
  <c r="F38" i="12"/>
  <c r="E38" i="12"/>
  <c r="E51" i="12" s="1"/>
  <c r="D38" i="12"/>
  <c r="H33" i="12"/>
  <c r="G31" i="12"/>
  <c r="F31" i="12"/>
  <c r="E31" i="12"/>
  <c r="D31" i="12"/>
  <c r="H27" i="12"/>
  <c r="G25" i="12"/>
  <c r="H25" i="12" s="1"/>
  <c r="F25" i="12"/>
  <c r="E25" i="12"/>
  <c r="D25" i="12"/>
  <c r="H21" i="12"/>
  <c r="H19" i="12"/>
  <c r="H18" i="12"/>
  <c r="H17" i="12"/>
  <c r="G16" i="12"/>
  <c r="F16" i="12"/>
  <c r="E16" i="12"/>
  <c r="D16" i="12"/>
  <c r="H15" i="12"/>
  <c r="H14" i="12"/>
  <c r="H13" i="12"/>
  <c r="G12" i="12"/>
  <c r="F12" i="12"/>
  <c r="F23" i="12" s="1"/>
  <c r="E12" i="12"/>
  <c r="D12" i="12"/>
  <c r="H147" i="11"/>
  <c r="H144" i="11"/>
  <c r="H143" i="11"/>
  <c r="H142" i="11"/>
  <c r="H141" i="11"/>
  <c r="H140" i="11"/>
  <c r="H138" i="11"/>
  <c r="G133" i="11"/>
  <c r="F133" i="11"/>
  <c r="F124" i="11" s="1"/>
  <c r="E124" i="11"/>
  <c r="D133" i="11"/>
  <c r="D124" i="11" s="1"/>
  <c r="H132" i="11"/>
  <c r="H123" i="11"/>
  <c r="G114" i="11"/>
  <c r="F114" i="11"/>
  <c r="E114" i="11"/>
  <c r="D114" i="11"/>
  <c r="H113" i="11"/>
  <c r="H112" i="11"/>
  <c r="H111" i="11"/>
  <c r="H109" i="11"/>
  <c r="G107" i="11"/>
  <c r="F107" i="11"/>
  <c r="E107" i="11"/>
  <c r="E106" i="11" s="1"/>
  <c r="D107" i="11"/>
  <c r="H104" i="11"/>
  <c r="F103" i="11"/>
  <c r="E103" i="11"/>
  <c r="D103" i="11"/>
  <c r="H101" i="11"/>
  <c r="H100" i="11"/>
  <c r="F99" i="11"/>
  <c r="D99" i="11"/>
  <c r="H98" i="11"/>
  <c r="H96" i="11"/>
  <c r="H95" i="11"/>
  <c r="H93" i="11"/>
  <c r="H92" i="11"/>
  <c r="H88" i="11"/>
  <c r="G84" i="11"/>
  <c r="H84" i="11" s="1"/>
  <c r="F84" i="11"/>
  <c r="E84" i="11"/>
  <c r="D84" i="11"/>
  <c r="H81" i="11"/>
  <c r="H79" i="11"/>
  <c r="H77" i="11"/>
  <c r="H69" i="11"/>
  <c r="F60" i="11"/>
  <c r="E60" i="11"/>
  <c r="D60" i="11"/>
  <c r="H59" i="11"/>
  <c r="H55" i="11"/>
  <c r="H54" i="11"/>
  <c r="G53" i="11"/>
  <c r="G52" i="11" s="1"/>
  <c r="F53" i="11"/>
  <c r="E53" i="11"/>
  <c r="D53" i="11"/>
  <c r="H51" i="11"/>
  <c r="H42" i="11"/>
  <c r="H36" i="11"/>
  <c r="G33" i="11"/>
  <c r="F33" i="11"/>
  <c r="E33" i="11"/>
  <c r="D33" i="11"/>
  <c r="H31" i="11"/>
  <c r="H29" i="11"/>
  <c r="G28" i="11"/>
  <c r="F28" i="11"/>
  <c r="E28" i="11"/>
  <c r="D28" i="11"/>
  <c r="H25" i="11"/>
  <c r="H24" i="11"/>
  <c r="H22" i="11"/>
  <c r="H21" i="11"/>
  <c r="H20" i="11"/>
  <c r="G19" i="11"/>
  <c r="F19" i="11"/>
  <c r="E19" i="11"/>
  <c r="D19" i="11"/>
  <c r="G12" i="11"/>
  <c r="F12" i="11"/>
  <c r="E12" i="11"/>
  <c r="D12" i="11"/>
  <c r="H76" i="3"/>
  <c r="H66" i="3"/>
  <c r="H65" i="3"/>
  <c r="G63" i="3"/>
  <c r="H62" i="3"/>
  <c r="H61" i="3"/>
  <c r="F56" i="3"/>
  <c r="F55" i="3" s="1"/>
  <c r="H55" i="3" s="1"/>
  <c r="E56" i="3"/>
  <c r="E55" i="3" s="1"/>
  <c r="D56" i="3"/>
  <c r="D55" i="3" s="1"/>
  <c r="H54" i="3"/>
  <c r="H53" i="3"/>
  <c r="F47" i="3"/>
  <c r="F46" i="3" s="1"/>
  <c r="E47" i="3"/>
  <c r="E46" i="3" s="1"/>
  <c r="D47" i="3"/>
  <c r="D46" i="3" s="1"/>
  <c r="H43" i="3"/>
  <c r="H42" i="3"/>
  <c r="H41" i="3"/>
  <c r="H40" i="3"/>
  <c r="H39" i="3"/>
  <c r="H38" i="3"/>
  <c r="H37" i="3"/>
  <c r="F32" i="3"/>
  <c r="E32" i="3"/>
  <c r="D32" i="3"/>
  <c r="H30" i="3"/>
  <c r="H29" i="3"/>
  <c r="H27" i="3"/>
  <c r="G22" i="3"/>
  <c r="F22" i="3"/>
  <c r="E22" i="3"/>
  <c r="D22" i="3"/>
  <c r="G15" i="3"/>
  <c r="F15" i="3"/>
  <c r="E15" i="3"/>
  <c r="D15" i="3"/>
  <c r="E53" i="12" l="1"/>
  <c r="D14" i="3"/>
  <c r="F36" i="12"/>
  <c r="E23" i="12"/>
  <c r="G52" i="12"/>
  <c r="F14" i="3"/>
  <c r="F45" i="3" s="1"/>
  <c r="F54" i="12"/>
  <c r="E36" i="12"/>
  <c r="D52" i="12"/>
  <c r="F16" i="13"/>
  <c r="E52" i="12"/>
  <c r="F52" i="12"/>
  <c r="F20" i="13"/>
  <c r="G124" i="11"/>
  <c r="H124" i="11" s="1"/>
  <c r="H53" i="11"/>
  <c r="H133" i="11"/>
  <c r="F106" i="11"/>
  <c r="H107" i="11"/>
  <c r="F83" i="11"/>
  <c r="F146" i="11" s="1"/>
  <c r="H60" i="11"/>
  <c r="F52" i="11"/>
  <c r="H52" i="11" s="1"/>
  <c r="H33" i="11"/>
  <c r="H28" i="11"/>
  <c r="F11" i="11"/>
  <c r="H19" i="11"/>
  <c r="E83" i="11"/>
  <c r="E146" i="11" s="1"/>
  <c r="E52" i="11"/>
  <c r="E11" i="11"/>
  <c r="D106" i="11"/>
  <c r="D83" i="11"/>
  <c r="D146" i="11" s="1"/>
  <c r="D52" i="11"/>
  <c r="D11" i="11"/>
  <c r="G32" i="3"/>
  <c r="H32" i="3" s="1"/>
  <c r="G14" i="3"/>
  <c r="H14" i="3" s="1"/>
  <c r="D23" i="12"/>
  <c r="D54" i="12"/>
  <c r="D36" i="12"/>
  <c r="D53" i="12"/>
  <c r="D56" i="12" s="1"/>
  <c r="D60" i="12" s="1"/>
  <c r="G23" i="12"/>
  <c r="H31" i="12"/>
  <c r="E54" i="12"/>
  <c r="H16" i="12"/>
  <c r="H12" i="12"/>
  <c r="F53" i="12"/>
  <c r="F63" i="3"/>
  <c r="H63" i="3"/>
  <c r="H46" i="3"/>
  <c r="H22" i="3"/>
  <c r="E63" i="3"/>
  <c r="E14" i="3"/>
  <c r="E45" i="3" s="1"/>
  <c r="E69" i="3" s="1"/>
  <c r="E73" i="3" s="1"/>
  <c r="E80" i="3" s="1"/>
  <c r="D63" i="3"/>
  <c r="D45" i="3"/>
  <c r="E56" i="12"/>
  <c r="E60" i="12" s="1"/>
  <c r="G36" i="12"/>
  <c r="F51" i="12"/>
  <c r="G53" i="12"/>
  <c r="D51" i="12"/>
  <c r="G54" i="12"/>
  <c r="G11" i="11"/>
  <c r="H12" i="11"/>
  <c r="G106" i="11"/>
  <c r="G99" i="11"/>
  <c r="H14" i="11"/>
  <c r="H65" i="11"/>
  <c r="H67" i="3"/>
  <c r="H68" i="3"/>
  <c r="H36" i="12" l="1"/>
  <c r="F69" i="3"/>
  <c r="F73" i="3" s="1"/>
  <c r="F80" i="3" s="1"/>
  <c r="D69" i="3"/>
  <c r="D73" i="3" s="1"/>
  <c r="D80" i="3" s="1"/>
  <c r="F56" i="12"/>
  <c r="F60" i="12" s="1"/>
  <c r="F80" i="11"/>
  <c r="E80" i="11"/>
  <c r="D80" i="11"/>
  <c r="G45" i="3"/>
  <c r="G70" i="3" s="1"/>
  <c r="G74" i="3" s="1"/>
  <c r="G81" i="3" s="1"/>
  <c r="G105" i="11" s="1"/>
  <c r="G103" i="11" s="1"/>
  <c r="H103" i="11" s="1"/>
  <c r="H53" i="12"/>
  <c r="G56" i="12"/>
  <c r="H54" i="12"/>
  <c r="H106" i="11"/>
  <c r="H11" i="11"/>
  <c r="G80" i="11"/>
  <c r="H99" i="11"/>
  <c r="G83" i="11" l="1"/>
  <c r="H83" i="11" s="1"/>
  <c r="H80" i="11"/>
  <c r="H45" i="3"/>
  <c r="G60" i="12"/>
  <c r="H60" i="12" s="1"/>
  <c r="H56" i="12"/>
  <c r="G146" i="11"/>
  <c r="H69" i="3"/>
  <c r="G27" i="7"/>
  <c r="G28" i="7"/>
  <c r="H146" i="11" l="1"/>
  <c r="H80" i="3"/>
  <c r="H73" i="3"/>
  <c r="G15" i="7" l="1"/>
  <c r="G16" i="7"/>
  <c r="G10" i="7" l="1"/>
  <c r="G11" i="7"/>
  <c r="G12" i="7"/>
  <c r="G13" i="7"/>
  <c r="G14" i="7"/>
  <c r="G29" i="7"/>
  <c r="G30" i="7"/>
  <c r="G31" i="7"/>
  <c r="G32" i="7"/>
  <c r="G33" i="7"/>
  <c r="G34" i="7"/>
  <c r="G35" i="7"/>
  <c r="G37" i="7"/>
  <c r="G38" i="7"/>
  <c r="G9" i="7"/>
</calcChain>
</file>

<file path=xl/sharedStrings.xml><?xml version="1.0" encoding="utf-8"?>
<sst xmlns="http://schemas.openxmlformats.org/spreadsheetml/2006/main" count="2414" uniqueCount="1397">
  <si>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</si>
  <si>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</si>
  <si>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</si>
  <si>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</si>
  <si>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</si>
  <si>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</si>
  <si>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</si>
  <si>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</si>
  <si>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</si>
  <si>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</si>
  <si>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Позиција</t>
  </si>
  <si>
    <t>I</t>
  </si>
  <si>
    <t>II</t>
  </si>
  <si>
    <t>III</t>
  </si>
  <si>
    <t>IV</t>
  </si>
  <si>
    <t>V</t>
  </si>
  <si>
    <t>VI</t>
  </si>
  <si>
    <t>VII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</si>
  <si>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</si>
  <si>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</si>
  <si>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</si>
  <si>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</si>
  <si>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</si>
  <si>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</si>
  <si>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</si>
  <si>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</si>
  <si>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</si>
  <si>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</si>
  <si>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</si>
  <si>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</si>
  <si>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</si>
  <si>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</si>
  <si>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</si>
  <si>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</si>
  <si>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</si>
  <si>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Кредитор</t>
  </si>
  <si>
    <t>Назив кредита / Пројекта</t>
  </si>
  <si>
    <t>Валута</t>
  </si>
  <si>
    <t>Рок отплате без периода почека</t>
  </si>
  <si>
    <t>Период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</si>
  <si>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</si>
  <si>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</si>
  <si>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</si>
  <si>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</si>
  <si>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</si>
  <si>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</si>
  <si>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</si>
  <si>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</si>
  <si>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</si>
  <si>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</si>
  <si>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</si>
  <si>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</si>
  <si>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</si>
  <si>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</si>
  <si>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</si>
  <si>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</si>
  <si>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</si>
  <si>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</si>
  <si>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</si>
  <si>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</si>
  <si>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</si>
  <si>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</si>
  <si>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</si>
  <si>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</si>
  <si>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</si>
  <si>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</si>
  <si>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 претходне године</t>
  </si>
  <si>
    <t>СРЕДСТВА ЗА ПОСЕБНЕ НАМЕНЕ</t>
  </si>
  <si>
    <t>Остало</t>
  </si>
  <si>
    <t xml:space="preserve">КРЕДИТНА ЗАДУЖЕНОСТ </t>
  </si>
  <si>
    <t xml:space="preserve">М.П. </t>
  </si>
  <si>
    <t xml:space="preserve">            Oвлашћено лице ______________________</t>
  </si>
  <si>
    <t>Домаћи кредитор</t>
  </si>
  <si>
    <t>1.</t>
  </si>
  <si>
    <t>2.</t>
  </si>
  <si>
    <t>3.</t>
  </si>
  <si>
    <t>4.</t>
  </si>
  <si>
    <t>5.</t>
  </si>
  <si>
    <t>6.</t>
  </si>
  <si>
    <t>7.</t>
  </si>
  <si>
    <t>Група рачуна, рачун</t>
  </si>
  <si>
    <t>П О З И Ц И Ј А</t>
  </si>
  <si>
    <t>АКТИВА</t>
  </si>
  <si>
    <t>012</t>
  </si>
  <si>
    <t>14</t>
  </si>
  <si>
    <t>24</t>
  </si>
  <si>
    <t>29</t>
  </si>
  <si>
    <t>ПАСИВА</t>
  </si>
  <si>
    <t xml:space="preserve">План </t>
  </si>
  <si>
    <t>ИЗВЕШТАЈ О ТОКОВИМА ГОТОВИНЕ</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</si>
  <si>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</si>
  <si>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</si>
  <si>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</si>
  <si>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</si>
  <si>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</si>
  <si>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</si>
  <si>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</si>
  <si>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</si>
  <si>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</si>
  <si>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</si>
  <si>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</si>
  <si>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</si>
  <si>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</si>
  <si>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</si>
  <si>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</si>
  <si>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</si>
  <si>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</si>
  <si>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</si>
  <si>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</si>
  <si>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</si>
  <si>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</si>
  <si>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</si>
  <si>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</si>
  <si>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</si>
  <si>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</si>
  <si>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</si>
  <si>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</si>
  <si>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навести основ</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</si>
  <si>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</si>
  <si>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</si>
  <si>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</si>
  <si>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</si>
  <si>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</si>
  <si>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</si>
  <si>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016</t>
  </si>
  <si>
    <t>ГОТОВИНСКИ ЕКВИВАЛЕНТИ И ГОТОВИНА</t>
  </si>
  <si>
    <t>СТАЊЕ НА ДАН</t>
  </si>
  <si>
    <t xml:space="preserve">Назив банке </t>
  </si>
  <si>
    <t>Износ у оригиналној валути</t>
  </si>
  <si>
    <t>019</t>
  </si>
  <si>
    <t>Број запослених на одређено време</t>
  </si>
  <si>
    <t xml:space="preserve">Број запослених на неодређено време </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</si>
  <si>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</si>
  <si>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</si>
  <si>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</si>
  <si>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</si>
  <si>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</si>
  <si>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</si>
  <si>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</si>
  <si>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</si>
  <si>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</si>
  <si>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</si>
  <si>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</si>
  <si>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</si>
  <si>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</si>
  <si>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</si>
  <si>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</si>
  <si>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</si>
  <si>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</si>
  <si>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</si>
  <si>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</si>
  <si>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</si>
  <si>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</si>
  <si>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</si>
  <si>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</si>
  <si>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</si>
  <si>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</si>
  <si>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</si>
  <si>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</si>
  <si>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</si>
  <si>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</si>
  <si>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</si>
  <si>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</si>
  <si>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</si>
  <si>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</si>
  <si>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</si>
  <si>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</si>
  <si>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</si>
  <si>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</si>
  <si>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</si>
  <si>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</si>
  <si>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</si>
  <si>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</si>
  <si>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</si>
  <si>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</si>
  <si>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</si>
  <si>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</si>
  <si>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</si>
  <si>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</si>
  <si>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</si>
  <si>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</si>
  <si>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</si>
  <si>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Овлашћено лице___________________________</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</si>
  <si>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</si>
  <si>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</si>
  <si>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</si>
  <si>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Плански курс:_______________</t>
  </si>
  <si>
    <t>**Укупно стање кредитне задужености треба да одговара збиру позиција 6.2 и 7.2 - у обрасцу 10</t>
  </si>
  <si>
    <t>у 000 динара</t>
  </si>
  <si>
    <t>А. УПИСАНИ А НЕУПЛАЋЕНИ КАПИТАЛ</t>
  </si>
  <si>
    <t>I. НЕМАТЕРИЈАЛНА ИМОВИНА (0004+0005+0006+0007+0008+0009)</t>
  </si>
  <si>
    <t>010 и део 019</t>
  </si>
  <si>
    <t>1. Улагања у развој</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</si>
  <si>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</si>
  <si>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</si>
  <si>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</si>
  <si>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</si>
  <si>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</si>
  <si>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</si>
  <si>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</si>
  <si>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</si>
  <si>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</si>
  <si>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</si>
  <si>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</si>
  <si>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</si>
  <si>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</si>
  <si>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</si>
  <si>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</si>
  <si>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</si>
  <si>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</si>
  <si>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</si>
  <si>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</si>
  <si>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</si>
  <si>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</si>
  <si>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</si>
  <si>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</si>
  <si>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</si>
  <si>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</si>
  <si>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</si>
  <si>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</si>
  <si>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</si>
  <si>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</si>
  <si>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</si>
  <si>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</si>
  <si>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</si>
  <si>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</si>
  <si>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</si>
  <si>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</si>
  <si>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</si>
  <si>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</si>
  <si>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</si>
  <si>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</si>
  <si>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</si>
  <si>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</si>
  <si>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</si>
  <si>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</si>
  <si>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</si>
  <si>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</si>
  <si>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</si>
  <si>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</si>
  <si>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</si>
  <si>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</si>
  <si>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</si>
  <si>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</si>
  <si>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</si>
  <si>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</si>
  <si>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</si>
  <si>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</si>
  <si>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</si>
  <si>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</si>
  <si>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</si>
  <si>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</si>
  <si>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</si>
  <si>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</si>
  <si>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</si>
  <si>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</si>
  <si>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</si>
  <si>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i deo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</si>
  <si>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</si>
  <si>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</si>
  <si>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</si>
  <si>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</si>
  <si>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</si>
  <si>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</si>
  <si>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</si>
  <si>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</si>
  <si>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</si>
  <si>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</si>
  <si>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</si>
  <si>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</si>
  <si>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</si>
  <si>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</si>
  <si>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</si>
  <si>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</si>
  <si>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</si>
  <si>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</si>
  <si>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</si>
  <si>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</si>
  <si>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</si>
  <si>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</si>
  <si>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</si>
  <si>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</si>
  <si>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</si>
  <si>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</si>
  <si>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</si>
  <si>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</si>
  <si>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</si>
  <si>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</si>
  <si>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</si>
  <si>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</si>
  <si>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</si>
  <si>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</si>
  <si>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</si>
  <si>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</si>
  <si>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</si>
  <si>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</si>
  <si>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</si>
  <si>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</si>
  <si>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</si>
  <si>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</si>
  <si>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</si>
  <si>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</si>
  <si>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</si>
  <si>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</si>
  <si>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</si>
  <si>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</si>
  <si>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</si>
  <si>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</si>
  <si>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</si>
  <si>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</si>
  <si>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</si>
  <si>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</si>
  <si>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</si>
  <si>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</si>
  <si>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</si>
  <si>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</si>
  <si>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</si>
  <si>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</si>
  <si>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</si>
  <si>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</si>
  <si>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</si>
  <si>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</si>
  <si>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</si>
  <si>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</si>
  <si>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</si>
  <si>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</si>
  <si>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</si>
  <si>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</si>
  <si>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</si>
  <si>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</si>
  <si>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</si>
  <si>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</si>
  <si>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</si>
  <si>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</si>
  <si>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</si>
  <si>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</si>
  <si>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</si>
  <si>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</si>
  <si>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</si>
  <si>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</si>
  <si>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</si>
  <si>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</si>
  <si>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</si>
  <si>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</si>
  <si>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</si>
  <si>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</si>
  <si>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</si>
  <si>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</si>
  <si>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</si>
  <si>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</si>
  <si>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</si>
  <si>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</si>
  <si>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</si>
  <si>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</si>
  <si>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</si>
  <si>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</si>
  <si>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</si>
  <si>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</si>
  <si>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</si>
  <si>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</si>
  <si>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</si>
  <si>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</si>
  <si>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</si>
  <si>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</si>
  <si>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</si>
  <si>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</si>
  <si>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</si>
  <si>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</si>
  <si>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</si>
  <si>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</si>
  <si>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</si>
  <si>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</si>
  <si>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0415</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</si>
  <si>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</si>
  <si>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</si>
  <si>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</si>
  <si>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</si>
  <si>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</si>
  <si>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</si>
  <si>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</si>
  <si>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</si>
  <si>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</si>
  <si>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</si>
  <si>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</si>
  <si>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</si>
  <si>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</si>
  <si>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</si>
  <si>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</si>
  <si>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</si>
  <si>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</si>
  <si>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</si>
  <si>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</si>
  <si>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</si>
  <si>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</si>
  <si>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</si>
  <si>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</si>
  <si>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</si>
  <si>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</si>
  <si>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</si>
  <si>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</si>
  <si>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</si>
  <si>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</si>
  <si>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</si>
  <si>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</si>
  <si>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</si>
  <si>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</si>
  <si>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</si>
  <si>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</si>
  <si>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</si>
  <si>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</si>
  <si>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</si>
  <si>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</si>
  <si>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</si>
  <si>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</si>
  <si>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</si>
  <si>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</si>
  <si>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</si>
  <si>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</si>
  <si>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</si>
  <si>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</si>
  <si>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</si>
  <si>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</si>
  <si>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</si>
  <si>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</si>
  <si>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</si>
  <si>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</si>
  <si>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</si>
  <si>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</si>
  <si>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</si>
  <si>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</si>
  <si>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</si>
  <si>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</si>
  <si>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</si>
  <si>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</si>
  <si>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</si>
  <si>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</si>
  <si>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</si>
  <si>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</si>
  <si>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</si>
  <si>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</si>
  <si>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</si>
  <si>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</si>
  <si>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</si>
  <si>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</si>
  <si>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</si>
  <si>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</si>
  <si>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</si>
  <si>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</si>
  <si>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</si>
  <si>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</si>
  <si>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</si>
  <si>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</si>
  <si>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</si>
  <si>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</si>
  <si>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</si>
  <si>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</si>
  <si>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</si>
  <si>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</si>
  <si>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</si>
  <si>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</si>
  <si>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</si>
  <si>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</si>
  <si>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</si>
  <si>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</si>
  <si>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</si>
  <si>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</si>
  <si>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</si>
  <si>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</si>
  <si>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</si>
  <si>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</si>
  <si>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</si>
  <si>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</si>
  <si>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</si>
  <si>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</si>
  <si>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</si>
  <si>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</si>
  <si>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</si>
  <si>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</si>
  <si>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</si>
  <si>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</si>
  <si>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</si>
  <si>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</si>
  <si>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</si>
  <si>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</si>
  <si>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</si>
  <si>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</si>
  <si>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</si>
  <si>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</si>
  <si>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</si>
  <si>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</si>
  <si>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</si>
  <si>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</si>
  <si>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</si>
  <si>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</si>
  <si>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</si>
  <si>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</si>
  <si>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</si>
  <si>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</si>
  <si>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З. ГОТОВИНА НА ПОЧЕТКУ ОБРАЧУНСКОГ ПЕРИОДА</t>
  </si>
  <si>
    <t>Ж. ПОЗИТИВНЕ КУРСНЕ РАЗЛИКЕ ПО ОСНОВУ ПРЕРАЧУНА ГОТОВИНЕ</t>
  </si>
  <si>
    <t>Бруто</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</si>
  <si>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</si>
  <si>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</si>
  <si>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</si>
  <si>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</si>
  <si>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</si>
  <si>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</si>
  <si>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</si>
  <si>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</si>
  <si>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</si>
  <si>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</si>
  <si>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</si>
  <si>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I квартал</t>
  </si>
  <si>
    <t>II квартал</t>
  </si>
  <si>
    <t>III квартал</t>
  </si>
  <si>
    <t>IV квартал</t>
  </si>
  <si>
    <t>Укупно</t>
  </si>
  <si>
    <t>М.П.</t>
  </si>
  <si>
    <t>Овлашћено лице: ____________________________________</t>
  </si>
  <si>
    <t xml:space="preserve">Неутрошено </t>
  </si>
  <si>
    <t>4 (2-3)</t>
  </si>
  <si>
    <t>УКУПНО</t>
  </si>
  <si>
    <t>Износ уплаћен у буџет по основу добити из претходних година (нераспоређена добит)</t>
  </si>
  <si>
    <t>* претходна година</t>
  </si>
  <si>
    <t>Правни основ (број одлуке Владе)</t>
  </si>
  <si>
    <t>Образац 7</t>
  </si>
  <si>
    <t>Образац 10</t>
  </si>
  <si>
    <t>Образац 8</t>
  </si>
  <si>
    <t>Образац 6</t>
  </si>
  <si>
    <t>Образац 5</t>
  </si>
  <si>
    <t>Образац 3</t>
  </si>
  <si>
    <t>Образац 2</t>
  </si>
  <si>
    <t>ИЗВЕШТАЈ О ИНВЕСТИЦИЈАМА</t>
  </si>
  <si>
    <t>Образац 11</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</si>
  <si>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</si>
  <si>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</si>
  <si>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Индекс реализације 
III квартал/план текућа година</t>
  </si>
  <si>
    <t>Индекс реализације 
IV квартал/план текућа година</t>
  </si>
  <si>
    <t>Овлашћено лице: ______________________________</t>
  </si>
  <si>
    <t>Oвлашћено лице: __________________________</t>
  </si>
  <si>
    <t>Б.СТАЛНА ИМОВИНА (0003+0010+0019+0024+0034)</t>
  </si>
  <si>
    <t>Образац 1А.</t>
  </si>
  <si>
    <t>Предузеће: ЈВП ВОДЕ ВОЈВОДИНЕ</t>
  </si>
  <si>
    <t xml:space="preserve">Матични број:  08761809 </t>
  </si>
  <si>
    <t>Предузеће:ЈВП ВОДЕ ВОЈВОДИНЕ</t>
  </si>
  <si>
    <t>Матични број:08761809</t>
  </si>
  <si>
    <t>у 000 дин.</t>
  </si>
  <si>
    <t>Текући рачун</t>
  </si>
  <si>
    <t xml:space="preserve">Аик банка </t>
  </si>
  <si>
    <t>Интеса банка</t>
  </si>
  <si>
    <t>Консолидовани рачун трезора</t>
  </si>
  <si>
    <t>Благајна</t>
  </si>
  <si>
    <t>0068</t>
  </si>
  <si>
    <t>Образац 9.</t>
  </si>
  <si>
    <t>Девизни рачун</t>
  </si>
  <si>
    <t>Субвенције - Фонд за воде</t>
  </si>
  <si>
    <t>Субвенције - Буџет АПВ (заштитни објекти)</t>
  </si>
  <si>
    <t>Субвенције -Буџет АПВ (суфинансирање)</t>
  </si>
  <si>
    <t>Субвенције -Буџет АПВ (изградња рег.подсистема)</t>
  </si>
  <si>
    <t>Субвенције -Буџет АПВ (израда техничке документације)</t>
  </si>
  <si>
    <t>УКУПНО СУБВЕНЦИЈЕ</t>
  </si>
  <si>
    <t>009</t>
  </si>
  <si>
    <t>НЕТО ДОБИТ</t>
  </si>
  <si>
    <t>Укупно уплаћено у буџет 
9=4+7</t>
  </si>
  <si>
    <t>** текућа година</t>
  </si>
  <si>
    <t>***навести основ уплате (нпр: нераспоређена добит, уплате по основу обавеза из предходног периода)</t>
  </si>
  <si>
    <t>Укупно у динарима</t>
  </si>
  <si>
    <t>Укупно:</t>
  </si>
  <si>
    <t>Извор средстава*</t>
  </si>
  <si>
    <t>*  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</si>
  <si>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Назив инвестиционог улагања</t>
  </si>
  <si>
    <t>Текућа година - укупно</t>
  </si>
  <si>
    <t>у 000 динарима</t>
  </si>
  <si>
    <t>9108</t>
  </si>
  <si>
    <t xml:space="preserve">6 
</t>
  </si>
  <si>
    <t>23, осим 236 и 237</t>
  </si>
  <si>
    <t>део 232, део 234, део 238 и део 239</t>
  </si>
  <si>
    <t>1.1. Пласмани физичким лицима (кредити и зајмови)</t>
  </si>
  <si>
    <t>9109</t>
  </si>
  <si>
    <t>део 230, део 231, део 232, део 234, део 238 и део 239</t>
  </si>
  <si>
    <t>1.2. Пласмани домаћим правним лицима и предузетницима (кредити и зајмови)</t>
  </si>
  <si>
    <t>9110</t>
  </si>
  <si>
    <t>део 230 и део 239</t>
  </si>
  <si>
    <t>1.3. Пласмани матичним и зависним правним лицима                                                у иностранству (кредити и зајмови)</t>
  </si>
  <si>
    <t>9111</t>
  </si>
  <si>
    <t>део 230, део 231, део 232,  233, део 234,235, део 238 и део 239</t>
  </si>
  <si>
    <t>1.4. Остали краткорочни финансијски пласмани</t>
  </si>
  <si>
    <t>9112</t>
  </si>
  <si>
    <t>1. КРАТКОРЧНИ ФИНАНСИЈСКИ ПЛАСМАНИ                 (9109+9110+9111+9112)</t>
  </si>
  <si>
    <t>део 04 и део 05</t>
  </si>
  <si>
    <t>2. ДУГОРОЧНИ ФИНАНСИЈСКИ ПЛАСМАНИ И ДУГОРОЧНА ПОТРАЖИВАЊА (9114+9115+9116)</t>
  </si>
  <si>
    <t>9113</t>
  </si>
  <si>
    <t>9114</t>
  </si>
  <si>
    <t>9115</t>
  </si>
  <si>
    <t>9116</t>
  </si>
  <si>
    <t>део 048 и део 049</t>
  </si>
  <si>
    <t>2.1. Пласмани физичким лицима (кредити и зајмови)</t>
  </si>
  <si>
    <t>2.2. Пласмани домаћим правним лицима и предузетницима (кредити и зајмови) и део дугорочних потраживања домаћих правних лица и предузетника</t>
  </si>
  <si>
    <t>део 043, део 045, део 048, део 049, део 050, део 051 и део 059</t>
  </si>
  <si>
    <t>2.3. Остали дугорочни финансијски пласмани и део дугорочних потраживања</t>
  </si>
  <si>
    <t>део 043, 044,  део 045, 048, део 049, део 050, део 051 и део 059</t>
  </si>
  <si>
    <t>016, део 019, 028, део 029, 038, део 039, 052, 053, 055, део 059, 15,159,200,202,204,206 и део 209</t>
  </si>
  <si>
    <t>3. ПРОДАТИ ПРОИЗВОДИ, РОБА И УСЛУГЕ И ДАТИ АВАНСИ                (9118 + 9119 + 9120 + 9121 + 9122 + 9123)</t>
  </si>
  <si>
    <t>9117</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</si>
  <si>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</si>
  <si>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</si>
  <si>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9118</t>
  </si>
  <si>
    <t>3.2. Продати производи, роба и услуге и дати аванси јавним предузећима</t>
  </si>
  <si>
    <t>део 15, део 159, део 016, део 019, део 028, део 029, део 038, део 039, део 052, део 053, део 055, део 059, део 200, део 202, део 204, део 206 и део 209</t>
  </si>
  <si>
    <t>9119</t>
  </si>
  <si>
    <t>9120</t>
  </si>
  <si>
    <t>9121</t>
  </si>
  <si>
    <t>9122</t>
  </si>
  <si>
    <t>део 15, део 159, део 016, део 019, део 028, део 029, део 038, део 039, део 052, део 053, део 055, део 059,  део 204, део 206 и део 209</t>
  </si>
  <si>
    <t>3.3. Продати производи, роба и услуге и дати аванси домаћим правним лицима и предузетницима</t>
  </si>
  <si>
    <t>3.4. Продати производи, роба и услуге и дати аванси републичким органима и организацијама</t>
  </si>
  <si>
    <t>3.5. Продати производи, роба и услуге и дати аванси јединицама локалне самоуправе</t>
  </si>
  <si>
    <t>3.6. Остала потраживања  по основу продаје и остали аванси</t>
  </si>
  <si>
    <t>9123</t>
  </si>
  <si>
    <t>054, 056, део 059, 21, 22</t>
  </si>
  <si>
    <t>9124</t>
  </si>
  <si>
    <t>4. ДРУГА ПОТРАЖИВАЊА                                                                                       (9125+9126+9127+9128+9129+9130)</t>
  </si>
  <si>
    <t>4.1. Потраживања од физичких лица</t>
  </si>
  <si>
    <t>9125</t>
  </si>
  <si>
    <t>4.2. Потраживања од јавних предузећа</t>
  </si>
  <si>
    <t>4.3. Потраживања од домаћих правних лица и предузетника</t>
  </si>
  <si>
    <t>9126</t>
  </si>
  <si>
    <t>9127</t>
  </si>
  <si>
    <t>9128</t>
  </si>
  <si>
    <t>9129</t>
  </si>
  <si>
    <t>9130</t>
  </si>
  <si>
    <t>4.4. Потраживања од републичких органа и организација</t>
  </si>
  <si>
    <t>4.5. Потраживања од јединица локалне самоуправе</t>
  </si>
  <si>
    <t xml:space="preserve">4.6. Остала потраживања </t>
  </si>
  <si>
    <t>део 054, део 056, део 059, део 220,221, део 228 и део 229</t>
  </si>
  <si>
    <t>део 054, део 056, део 059, део 21, део 220, део 228 и део 229</t>
  </si>
  <si>
    <t>део 056, део 059,  део 220, 222, део 223, део 224, део 225, део 228 и део 229</t>
  </si>
  <si>
    <t>део 056, део 059,  део 220, део 222, део 223, део 224, део 225, део 228 и део 229</t>
  </si>
  <si>
    <t>део 054, део 056, део 059, део 21, део 220, део 224, део 225, део 226, део 228 и део 229</t>
  </si>
  <si>
    <t>Субвенције -Буџет АПВ (израда техничке документације 2015.)</t>
  </si>
  <si>
    <t>Субвенције -Буџет АПВ (изградња рег.подсистема 2015.)</t>
  </si>
  <si>
    <t>4 - из средстава државних органа и органа локалне самоуправе</t>
  </si>
  <si>
    <t xml:space="preserve">Трупци еуро тополе ф &gt; 35 цм </t>
  </si>
  <si>
    <t>Трупци еуро тополе л  &gt; 30 цм</t>
  </si>
  <si>
    <t xml:space="preserve">Трупци еуро тополе I класа  &gt; 25 цм </t>
  </si>
  <si>
    <t xml:space="preserve">Трупци еуро тополе II класа  &gt; 20 цм </t>
  </si>
  <si>
    <t xml:space="preserve">Трупци дом.тополе и врбе ф  &gt; 35 цм </t>
  </si>
  <si>
    <t xml:space="preserve">Трупци дом. тополе и врбе л  &gt; 30 цм </t>
  </si>
  <si>
    <t xml:space="preserve">Трупци дом.тополе и врбе I кл.&gt; 25 цм </t>
  </si>
  <si>
    <t xml:space="preserve">Трупци дом.тополе и врбе II кл.&gt; 20 цм </t>
  </si>
  <si>
    <t>1</t>
  </si>
  <si>
    <t>Целулозно дрво - тврди лишћари</t>
  </si>
  <si>
    <t>Целул.дрво и дрво за дрв.плоче-мек.лиш</t>
  </si>
  <si>
    <t>Огревно дрво-тврди лишћари I класа</t>
  </si>
  <si>
    <t>Огревно дрво-тврди лишћари II класа</t>
  </si>
  <si>
    <t>Огревно дрво-тврди лишћари сеченица</t>
  </si>
  <si>
    <t>Огревно дрво-тврди лишћари пањевина и шумски отпад</t>
  </si>
  <si>
    <t>Огревно дрво-меки лишћари I класа</t>
  </si>
  <si>
    <t>Огревно дрво-меки лишћари II класа</t>
  </si>
  <si>
    <t>Огревно дрво-меки лишћари сеченица</t>
  </si>
  <si>
    <t>Огревно дрво-меки лишћари пањевина и шумски отпад</t>
  </si>
  <si>
    <t>Садни материјал у шумарству</t>
  </si>
  <si>
    <t>Шумски садни материјал-еводија 1+1</t>
  </si>
  <si>
    <t>Шумски садни материјал-бели јасен 1+0</t>
  </si>
  <si>
    <t>Шумски садни материјал-бели јасен 2+0</t>
  </si>
  <si>
    <t>Шумски садни материјал-бели јасен 1+1</t>
  </si>
  <si>
    <t>Шумски садни материјал-бели јасен 1+2</t>
  </si>
  <si>
    <t>Шумски садни материјал-гледичија 1+0</t>
  </si>
  <si>
    <t>Шумски садни материјал-гледичија 2+0</t>
  </si>
  <si>
    <t>Шумски садни материјал -топола резнице</t>
  </si>
  <si>
    <t>Шумски садни материјал-топола 1/1</t>
  </si>
  <si>
    <t>Шумски садни материјал-топола 1/0</t>
  </si>
  <si>
    <t>Шумски садни материјал-топола 1/2</t>
  </si>
  <si>
    <t>Шумски садни материјал-топола 2/2</t>
  </si>
  <si>
    <t>Шумски садни материјал-топола 2/0</t>
  </si>
  <si>
    <t>Шумски садни материјал-топола 2/3</t>
  </si>
  <si>
    <t>Шумски садни материјал-врба резнице</t>
  </si>
  <si>
    <t>Шумски садни материјал-врба 1/0</t>
  </si>
  <si>
    <t>Шумски садни материјал-врба 1/1</t>
  </si>
  <si>
    <t>Шумски сад.мат. -храст луж./китњ.1+0</t>
  </si>
  <si>
    <t>Шумски сад.мат.-храст луж./китњ.2+0</t>
  </si>
  <si>
    <t>Шумски сад.мат.-храст луж./китњ.1+2</t>
  </si>
  <si>
    <t>Шумски садни материјал-црни орах 1+0</t>
  </si>
  <si>
    <t>Шумски садни материјал-црни орах 1+1</t>
  </si>
  <si>
    <t>Шумски садни материјал-црни орах 1+2</t>
  </si>
  <si>
    <t>Шумски садни материјал-копривић 1+0</t>
  </si>
  <si>
    <t>Шумски садни материјал-копривић 2+0</t>
  </si>
  <si>
    <t>Шумски садни материјал-копривић 3+4</t>
  </si>
  <si>
    <t>Шумски садни материјал-багрем 1+0</t>
  </si>
  <si>
    <t>Шумски садни материјал-багрем 2+0</t>
  </si>
  <si>
    <t>Шумски садни материјал-багрем 1+1</t>
  </si>
  <si>
    <t>Шумски сад.мат.липа великол./малол. 1+0</t>
  </si>
  <si>
    <t>Шумски сад.мат.-липа велик./малол. 2+0</t>
  </si>
  <si>
    <t>Шумски сад.мат.-липа велик./малол.1+1</t>
  </si>
  <si>
    <t>Шумски сад.мат.липа велик./малол.1+2</t>
  </si>
  <si>
    <t>Шумски сад.мат.сибирски брест 1+0</t>
  </si>
  <si>
    <t>Шумски сад.матер.сибирски брест 1+1</t>
  </si>
  <si>
    <t>Шумски садни материјал-таксодијум 1+0</t>
  </si>
  <si>
    <t>Шумски сад.мат.-таксодијум 1+1</t>
  </si>
  <si>
    <t>Шумски сад.мат.таксодијум 1+2</t>
  </si>
  <si>
    <t>Шумско семе багрема</t>
  </si>
  <si>
    <t>Шумско семе црног ораха</t>
  </si>
  <si>
    <t>Шумско семе гледиције</t>
  </si>
  <si>
    <t>Природни материјали</t>
  </si>
  <si>
    <t>Песак</t>
  </si>
  <si>
    <t>Песак са примесом земље</t>
  </si>
  <si>
    <t>Земља</t>
  </si>
  <si>
    <t>Дозволе за спортски риболов</t>
  </si>
  <si>
    <t>Годишња дозвола за рекреативни риболов</t>
  </si>
  <si>
    <t>Дневна дозвола</t>
  </si>
  <si>
    <t>Карта пловних путева у Војводини</t>
  </si>
  <si>
    <t>Закупнина за пословни простор</t>
  </si>
  <si>
    <t>ИНФРАСТРУКТУРНИ ЛИНИЈСКИ ОБЈЕКТИ:</t>
  </si>
  <si>
    <t>ПРОСТОРНИ И ДРУГИ ОБЈЕКТИ РАЗНИХ НАМЕНА:</t>
  </si>
  <si>
    <t>Отворени канали за снабдевање водом и друге намене дужине до 0,5 км</t>
  </si>
  <si>
    <t>Отворени канали за снабдевање водом и друге намене дужине до 1,0 км</t>
  </si>
  <si>
    <t>Отворени канали за снабдевање водом и друге намене дужине до 3,0 км</t>
  </si>
  <si>
    <t>Отворени канали за снабдевање водом и друге намене дужине преко 3,0 км</t>
  </si>
  <si>
    <t>Водовод за појединачне објекте</t>
  </si>
  <si>
    <t>Водовод за проширење водоводне мреже</t>
  </si>
  <si>
    <t>Водовод са водозахватом</t>
  </si>
  <si>
    <t>Водовод - уређаји за прераду воде за пиће, за насеља до 5000 становника</t>
  </si>
  <si>
    <t>Водовод - уређаји за прераду воде за пиће, за насеља преко 20000 становника</t>
  </si>
  <si>
    <t>Канализација отпадних вода - доградња (реконструкција) постојеће канализационе мреже у дужини до 1,0 км</t>
  </si>
  <si>
    <t>Канализација отпадних вода - доградња (реконструкција) постојеће канализационе мреже у дужини до 5,0 км</t>
  </si>
  <si>
    <t>Канализација отпадних вода - канализациона мрежа са уређајем за пречишћавање за насеља до 5000 ЕС</t>
  </si>
  <si>
    <t>Уређаји за пречишћавање отпадних вода - примарно пречишћавање отпадних вода</t>
  </si>
  <si>
    <t>Уређаји за пречишћавање отпадних вода - секундарно пречишћавање отпадних вода за насеља до 15000 ЕС</t>
  </si>
  <si>
    <t>Уређаји за пречишћавање отпадних вода - секундарно пречишћавање отпадних вода за насеља преко 15000 ЕС</t>
  </si>
  <si>
    <t>Уређаји за пречишћавање отпадних вода - пречишћавање индустријских отпадних вода (инд. објекти кланице, млекаре и сл.)</t>
  </si>
  <si>
    <t>Бензинске станице, станице за ТНГ са пратећим објектима - проширење постојећег објекта</t>
  </si>
  <si>
    <t>Бензинске станице, станице за ТНГ са пратећим објектима - нови објекат</t>
  </si>
  <si>
    <t>Услуге тегљача</t>
  </si>
  <si>
    <t xml:space="preserve"> </t>
  </si>
  <si>
    <t>Предузеће:  ЈВП ВОДЕ ВОЈВОДИНЕ</t>
  </si>
  <si>
    <t>Матични број:  08761809</t>
  </si>
  <si>
    <t xml:space="preserve">БРУТО ПОТРАЖИВАЊА ЈАВНОГ ПРЕДУЗЕЋА ЗА ДАТЕ КРЕДИТЕ И ЗАЈМОВЕ, ПРОДАТЕ ПРОИЗВОДЕ, РОБУ И УСЛУГЕ И ДАТЕ
  АВАНСЕ И ДРУГА ПОТРАЖИВАЊА </t>
  </si>
  <si>
    <t>01</t>
  </si>
  <si>
    <t>02</t>
  </si>
  <si>
    <t>03</t>
  </si>
  <si>
    <t>04 осим 047</t>
  </si>
  <si>
    <t>05</t>
  </si>
  <si>
    <t>Субвенције -Буџет АПВ (заштићена подручја-Јегричка)</t>
  </si>
  <si>
    <t>Субвенције -Буџет АПВ (зашт.подручја-Бељанска бара)</t>
  </si>
  <si>
    <t>Накнаде физичким лицима по основу осталих уговора**</t>
  </si>
  <si>
    <t xml:space="preserve">Број прималаца накнаде по основу осталих уговора </t>
  </si>
  <si>
    <t>Образац 1Б</t>
  </si>
  <si>
    <t xml:space="preserve">у 000 динара   </t>
  </si>
  <si>
    <t>Субвенције -Буџет РC (међународна сарадња)</t>
  </si>
  <si>
    <t>Субвенције -Буџет АПВ (изградња рег.подсистема 2014.)</t>
  </si>
  <si>
    <t>Банка Поштанска штедионица</t>
  </si>
  <si>
    <t>1.1</t>
  </si>
  <si>
    <t>2.1</t>
  </si>
  <si>
    <t>2.4</t>
  </si>
  <si>
    <t>Трупци храста лужњака                                            50-59  цм</t>
  </si>
  <si>
    <t>Трупци храста лужњака                                            60-69  цм</t>
  </si>
  <si>
    <t>Трупци храста лужњака                                               &gt; 70 цм</t>
  </si>
  <si>
    <t>Трупци храста лужњака                                     F II  40-49 цм</t>
  </si>
  <si>
    <t>Трупци храста лужњака                                             50-59 цм</t>
  </si>
  <si>
    <t>Трупци храста лужњака                                              &gt;  60 цм</t>
  </si>
  <si>
    <t>Трупци храста лужњака                                          к  &gt;  30 цм</t>
  </si>
  <si>
    <t>Трупци храста лужњака                                   I класа &gt; 30 цм</t>
  </si>
  <si>
    <t>Трупци храста лужњака                                  II класа &gt; 25 цм</t>
  </si>
  <si>
    <t>Трупци храста лужњака                                III класа &gt; 25 цм</t>
  </si>
  <si>
    <t>Трупци домаћег и црног ораха                                F &gt; 35 цм</t>
  </si>
  <si>
    <t>Трупци домаћег и црног ораха                        I класа &gt;25 цм</t>
  </si>
  <si>
    <t>Трупци домаћег и црног ораха                       II класа &gt;20 цм</t>
  </si>
  <si>
    <t>Трупци јавора                                                          F &gt;  35 цм</t>
  </si>
  <si>
    <t xml:space="preserve">Трупци јавора                                                          L  &gt; 30 цм      </t>
  </si>
  <si>
    <t>Трупци јавора                                                           К &gt; 30 цм</t>
  </si>
  <si>
    <t>Трупци јавора                                                   I класа &gt; 30 цм</t>
  </si>
  <si>
    <t>Трупци јавора                                                  II класа &gt; 25 цм</t>
  </si>
  <si>
    <t>Трупци липе                                                           F  &gt;  35 цм</t>
  </si>
  <si>
    <t>Трупци липе                                                           Л   &gt;  30 цм</t>
  </si>
  <si>
    <t>Трупци липе                                                   I  класа &gt;  25 цм</t>
  </si>
  <si>
    <t>Трупци липе                                                    II класа &gt; 20 цм</t>
  </si>
  <si>
    <t>Трупци воћкарица                                                   F  &gt; 35 цм</t>
  </si>
  <si>
    <t>Трупци воћкарица                                          I класа  &gt;  25 цм</t>
  </si>
  <si>
    <t>Трупци воћкарица                                          II класа  &gt; 20 цм</t>
  </si>
  <si>
    <t>прм</t>
  </si>
  <si>
    <t>ком</t>
  </si>
  <si>
    <t>кг</t>
  </si>
  <si>
    <t xml:space="preserve"> м²</t>
  </si>
  <si>
    <t>Вишедневна дозвола на свим рибарским подручјима</t>
  </si>
  <si>
    <t>Годишња дозвола за "бућку"</t>
  </si>
  <si>
    <t>Закупнина за посл.простор у зград.ЈВП</t>
  </si>
  <si>
    <t>Закуп.за посл.простор у сутер. зград.ЈВП</t>
  </si>
  <si>
    <t>Закуп.која се не води као канцел простор</t>
  </si>
  <si>
    <t>Закуп.- вел. сале  IV спрат ЈВП до 2 сат.</t>
  </si>
  <si>
    <t>Закуп.- вел. сале IV спрат ЈВП од 2-5 сат.</t>
  </si>
  <si>
    <t>Закуп.-вел. сале IV спрату ЈВПпреко 5 сат</t>
  </si>
  <si>
    <t>Закуп.- у осталим посло.зградама ЈВП-а</t>
  </si>
  <si>
    <t>Услуга брода тегљача „ДТД“ /eчас</t>
  </si>
  <si>
    <t>ечас</t>
  </si>
  <si>
    <t>ТРОШКОВИ У ПОСТУПКУ ИЗДАВАЊА ВОДНИХ АКАТА</t>
  </si>
  <si>
    <t>акт</t>
  </si>
  <si>
    <t>Укрштање надземних инфраструктурних објеката са одбрамбеним насипом за предмете код којих је број укрштања &lt;5, трошкови се рачунају по пуној цени, док се за свако наредно укрштање, исти умањују за 50%</t>
  </si>
  <si>
    <t>Укрштање надземних инфраструктурних објеката са основном каналском мрежом, природним водотоцима и акумулацијама за предмете код којих је број укрштања &lt;5, трошкови се рачунају по пуној цени, док се за свако наредно укрштање, исти умањују за 50%</t>
  </si>
  <si>
    <t>Укрштање подземних инфраструктурних објеката са детаљном каналском мрежом за предмете код којих је број укрштања &lt;5, трошкови се рачунају по пуној цени, док се за свако наредно укрштање, исти умањују за 50%</t>
  </si>
  <si>
    <t>Укрштање подземних инфраструктурних објеката са одбрамбеним насипом за предмете код којих је број укрштања &lt;5, трошкови се рачунају по пуној цени, док се за свако наредно укрштање, исти умањују за 50%</t>
  </si>
  <si>
    <t>Укрштање подземних инфраструктурних објеката са основном каналском мрежом, природним водотоцима и акумулацијама за предмете код којих је број укрштања &lt;5, трошкови се рачунају по пуној цени, док се за свако наредно укрштање, исти умањују за 50%</t>
  </si>
  <si>
    <t>Укрштање саобраћајница са детаљном каналском мрежом за предмете код којих је број укрштања &lt;5 , трошкови се рачунају по пуној цени, док се за свако наредно укрштање, исти умањују за 50%</t>
  </si>
  <si>
    <t>Укрштање саобраћајница са одбрамбеним насипом за предмете код којих је број укрштања &lt;5 , трошкови се рачунају по пуној цени, док се за свако наредно укрштање, исти умањују за 50%</t>
  </si>
  <si>
    <t>Укрштање саобраћајница са основном каналском мрежом, природним водотоцима и акумулацијама за предмете код којих је број укрштања &lt;5 , трошкови се рачунају по пуној цени, док се за свако наредно укрштање, исти умањују за 50%</t>
  </si>
  <si>
    <t>Паралелно вођење инфраструктуралних објеката у зони водопривредних објеката у дужини до 0,5 км за предмете код којих се инфраструктура поставља на водном земљишту, у дужини &gt;10 км, трошак се, за сваку наредну деоницу дужине 10 км, повећава за 50% (по цени из последње категорије)</t>
  </si>
  <si>
    <t>Паралелно вођење инфраструктуралних објеката у зони водопривредних објеката у дужини до 5,0 км за предмете код којих се инфраструктура поставља на водном земљишту, у дужини &gt;10 км, трошак се, за сваку наредну деоницу дужине 10 км, повећава за 50% (по цени из последње категорије)</t>
  </si>
  <si>
    <t>Паралелно вођење инфраструктуралних објеката у зони водопривредних објеката у дужини до 10,0 км за предмете код којих се инфраструктура поставља на водном земљишту, у дужини &gt;10 км, трошак се, за сваку наредну деоницу дужине 10 км, повећава за 50% (по цени из последње категорије)</t>
  </si>
  <si>
    <t>Водовод - уређаји за прераду воде за пиће, за насеља до 20000 становника</t>
  </si>
  <si>
    <t>Бунари за водоснабдевање без третмана воде након црпљења (обрачун по бунару) за предмете код којих је број бунара &lt;3, стварни трошкови се рачунају по пуној цени , док се за сваки наредни бунар, трошак умањује за 50%</t>
  </si>
  <si>
    <t>Бунари за водоснабдевање са третманом воде након црпљења (обрачун по бунару) за предмете код којих је број бунара &lt;3, стварни трошкови се рачунају по пуној цени , док се за сваки наредни бунар, трошак умањује за 50%</t>
  </si>
  <si>
    <t>Канализација отпадних вода - канализациона мрежа без уређаја за пречишћавање</t>
  </si>
  <si>
    <t>Канализација отпадних вода - канализациона мрежа са уређајем за пречишћавање за насеља до 20000 ЕС</t>
  </si>
  <si>
    <t>Канализација отпадних вода - канализациона мрежа са уређајем за пречишћавање за насеља преко 20000 ЕС</t>
  </si>
  <si>
    <t>Уређаји за пречишћавање отпадних вода - секундарно пречишћавање отпадних вода за насеља до 5000 ЕС</t>
  </si>
  <si>
    <t>Атмосферска канализација по броју улива у реципијент за предмете код којих је број улива &lt;3, стварни трошкови се рачунају по пуној цени, док се за сваки наредни улив у реципијент трошак умањује за 50%</t>
  </si>
  <si>
    <t>Атмосферска канализација - зацевљење дела потока или дела ДКМ- а у дужини до 50м за предмете код којих је број улива &lt;3, стварни трошкови се рачунају по пуној цени, док се за сваки наредни улив у реципијент трошак умањује за 50%</t>
  </si>
  <si>
    <t>Атмосферска канализација - зацевљење дела потока или дела ДКМ- а у дужини до 150м за предмете код којих је број улива &lt;3, стварни трошкови се рачунају по пуној цени, док се за сваки наредни улив у реципијент трошак умањује за 50%</t>
  </si>
  <si>
    <t>Атмосферска канализација - зацевљење дела потока или дела ДКМ- а у дужини преко 150м за предмете код којих је број улива &lt;3, стварни трошкови се рачунају по пуној цени, док се за сваки наредни улив у реципијент трошак умањује за 50%</t>
  </si>
  <si>
    <t>Бензинске станице, станице за ТНГ са пратећим објектима - интерна бензиска или ТНГ станица</t>
  </si>
  <si>
    <t>Системи за одводњавање , наводњавање и двонаменски системи:површине до 20 ха</t>
  </si>
  <si>
    <t>Системи за одводњавање , наводњавање и двонаменски системи:површине до 100 ха</t>
  </si>
  <si>
    <t>Системи за одводњавање , наводњавање и двонаменски системи:површине до 500 ха</t>
  </si>
  <si>
    <t>Системи за одводњавање , наводњавање и двонаменски системи:површине до 1500 ха</t>
  </si>
  <si>
    <t>Системи за одводњавање , наводњавање и двонаменски системи:површине преко 1500 ха</t>
  </si>
  <si>
    <t xml:space="preserve"> Рибњаци површине до 10 ха</t>
  </si>
  <si>
    <t xml:space="preserve"> Рибњаци површине до 50 ха</t>
  </si>
  <si>
    <t xml:space="preserve"> Рибњаци површине до 100 ха</t>
  </si>
  <si>
    <t xml:space="preserve"> Рибњаци површине до 500 ха</t>
  </si>
  <si>
    <t xml:space="preserve"> Рибњаци површине преко 500 ха</t>
  </si>
  <si>
    <t>Акумулациона језера са браном површине до 20 ха</t>
  </si>
  <si>
    <t>Акумулациона језера са браном површине до 50 ха</t>
  </si>
  <si>
    <t>Акумулациона језера са браном површине преко 50 ха</t>
  </si>
  <si>
    <t>Пристани, докови, пристајалишта, луке, марине и сл.дужине обале до 20 м</t>
  </si>
  <si>
    <t>Пристани, докови, пристајалишта, луке, марине и сл.дужине обале до 120 м</t>
  </si>
  <si>
    <t>Пристани, докови, пристајалишта, луке, марине и сл.дужине обале до 250 м</t>
  </si>
  <si>
    <t>Пристани, докови, пристајалишта, луке, марине и сл.дужине обале преко 250 м</t>
  </si>
  <si>
    <t>Регулациони радови на водотоцима, уређење обале дужине до 50 м</t>
  </si>
  <si>
    <t>Регулациони радови на водотоцима, уређење обале дужине до 500 м</t>
  </si>
  <si>
    <t>Регулациони радови на водотоцима, уређење обале дужине до 1,0 км</t>
  </si>
  <si>
    <t>Регулациони радови на водотоцима, уређење обале дужине до 5,0км</t>
  </si>
  <si>
    <t>Регулациони радови на водотоцима, уређење обале дужине преко 5,0 км</t>
  </si>
  <si>
    <t>Бушотине (обрачун по бушотини) геотермалне</t>
  </si>
  <si>
    <t>Бушотине (обрачун по бушотини) гасне</t>
  </si>
  <si>
    <t>Бушотине (обрачун по бушотини) нафтне</t>
  </si>
  <si>
    <t>Површинска експлоатација минералних сировина површине до 10 ха</t>
  </si>
  <si>
    <t>Површинска експлоатација минералних сировина површине до 50 ха</t>
  </si>
  <si>
    <t>Површинска експлоатација минералних сировина површине до 100 ха</t>
  </si>
  <si>
    <t>Површинска експлоатација минералних сировина површине преко 100 ха</t>
  </si>
  <si>
    <t>Стамбено-пословни, спортско рекреативни, угоститељски и др. објекти (сем индустријских) површине до 500 м2</t>
  </si>
  <si>
    <t>Стамбено-пословни, спортско рекреативни, угоститељски и др. објекти (сем индустријских) површине до 5 000 м2</t>
  </si>
  <si>
    <t>Стамбено-пословни, спортско рекреативни, угоститељски и др. објекти (сем индустријских) површине преко 5 000 м2</t>
  </si>
  <si>
    <t>Санација депонија</t>
  </si>
  <si>
    <t>Депоније комуналног отпада</t>
  </si>
  <si>
    <t>Депоније комуналног отпада, са постројењем за рециклажу</t>
  </si>
  <si>
    <t>Регионалне депоније</t>
  </si>
  <si>
    <t>Депоније опасног отпада</t>
  </si>
  <si>
    <t>надзор</t>
  </si>
  <si>
    <t>Накнаде за коришћење заштићеног подручја парка природе "Јегричка"</t>
  </si>
  <si>
    <t xml:space="preserve">  </t>
  </si>
  <si>
    <t>км/година</t>
  </si>
  <si>
    <t>м/година</t>
  </si>
  <si>
    <t>дан</t>
  </si>
  <si>
    <t>м²</t>
  </si>
  <si>
    <t>по риболовцу/дан</t>
  </si>
  <si>
    <t>догађај/дан</t>
  </si>
  <si>
    <t>по особи/ дан</t>
  </si>
  <si>
    <t>по особи/ час</t>
  </si>
  <si>
    <t>по особи/ 2 часа</t>
  </si>
  <si>
    <t>Накнаде за коришћење заштићеног подручја парка природе "Бељанска Бара"</t>
  </si>
  <si>
    <t>м²/ годишње</t>
  </si>
  <si>
    <t>м²/ дан</t>
  </si>
  <si>
    <t>Субвенције -Буџет АПВ (изградња рег.подсистема 2016.)</t>
  </si>
  <si>
    <t>утрошена средства су пренета 2016.године</t>
  </si>
  <si>
    <t>III квартал  период  01.01. до 30.09.2017.</t>
  </si>
  <si>
    <t>IV квартал  период  01.01. до 31.12.2017.</t>
  </si>
  <si>
    <t>18.11.2015.</t>
  </si>
  <si>
    <t>V-73/30</t>
  </si>
  <si>
    <t>28.11.2014.</t>
  </si>
  <si>
    <t>023-72/2014</t>
  </si>
  <si>
    <t>3838</t>
  </si>
  <si>
    <t>29.11.2012.</t>
  </si>
  <si>
    <t>023-8/12</t>
  </si>
  <si>
    <t>VIII</t>
  </si>
  <si>
    <t>Матични број: 08761809</t>
  </si>
  <si>
    <t>Субвенције -Буџет РС (међудржавна сарадња)</t>
  </si>
  <si>
    <t xml:space="preserve">                                                                                              М.П.</t>
  </si>
  <si>
    <t>Пријем од 01.10.-31.12.2017.***</t>
  </si>
  <si>
    <t>Субвенције -Буџет АПВ (израда техничке документације-2017.)</t>
  </si>
  <si>
    <t>НЛБ банка</t>
  </si>
  <si>
    <t>023-60/2017</t>
  </si>
  <si>
    <t>24.11.2017.</t>
  </si>
  <si>
    <t>N.O. JVP V-73/47</t>
  </si>
  <si>
    <t>Број ангажованих по основу уговора
(рад ван радног односа)</t>
  </si>
  <si>
    <t>Група 
рачуна, 
рачун</t>
  </si>
  <si>
    <t>011, 012 и 
део 019</t>
  </si>
  <si>
    <t>030, 031 и 
део 039</t>
  </si>
  <si>
    <t>део 043, део 044 
и део 049</t>
  </si>
  <si>
    <t>23 осим 
236 и 237</t>
  </si>
  <si>
    <t>234, 235, 238 
и део 239</t>
  </si>
  <si>
    <t>42 до 49 
(осим 498)</t>
  </si>
  <si>
    <t>424, 425, 
426 и 429</t>
  </si>
  <si>
    <t>II. НЕКРЕТНИНЕ, ПОСТРОJEЊА И ОПРЕМА 
(0011 + 0012 + 0013 + 0014 + 0015 + 0016 + 0017 + 0018)</t>
  </si>
  <si>
    <t>III. БИОЛОШКА СРЕДСТВА 
(0020 + 0021 + 0022 + 0023)</t>
  </si>
  <si>
    <t>IV. ДУГОРОЧНИ ФИНАНСИЈСКИ ПЛАСМАНИ 
0025 + 0026 + 0027 + 0028 + 0029 + 0030 + 0031 + 0032 + 0033)</t>
  </si>
  <si>
    <t>V. ДУГОРОЧНА ПОТРАЖИВАЊА 
(0035 + 0036 + 0037 + 0038 + 0039 + 0040 + 0041)</t>
  </si>
  <si>
    <t>II. ПОТРАЖИВАЊА ПО ОСНОВУ ПРОДАЈЕ 
(0052 + 0053 + 0054 + 0055 + 0056 + 0057 + 0058)</t>
  </si>
  <si>
    <t>Износ неутрошених 
средстава из 
ранијих година 
(у односу на претходну)</t>
  </si>
  <si>
    <t>Индекс реализације
  I квартал/
план текућа година</t>
  </si>
  <si>
    <t>Пренето из 
буџета</t>
  </si>
  <si>
    <t>Укупна остварена 
нето добит</t>
  </si>
  <si>
    <t>Година 
уплате 
у буџет</t>
  </si>
  <si>
    <t>Датум 
уплате</t>
  </si>
  <si>
    <t>Правни основ 
уплате из 
предходних 
година***</t>
  </si>
  <si>
    <t>Пословна 
година</t>
  </si>
  <si>
    <t>Врста средстава (текући рачун, благајна, 
девизни рачун, акредитиви..)</t>
  </si>
  <si>
    <t>Износ у 
динарима</t>
  </si>
  <si>
    <t>Ознака 
за 
АОП</t>
  </si>
  <si>
    <t>Овлашћено лице: _______________________________</t>
  </si>
  <si>
    <t>Овлашћено лице: ___________________________________</t>
  </si>
  <si>
    <t xml:space="preserve"> Овлашћено лице: _______________________</t>
  </si>
  <si>
    <t>X. ДУГОРОЧНА РЕЗЕРВИСАЊА 
(0426 + 0427 + 0428 + 0429 + 0430 + 0431)</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</si>
  <si>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</si>
  <si>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</si>
  <si>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010</t>
  </si>
  <si>
    <t>Р. 
бр.</t>
  </si>
  <si>
    <t>Гаранција 
државе
Да/Не</t>
  </si>
  <si>
    <t>Стање 
кредитне 
задужености 
на ДД. ММ. _____ 
године у 
динарима</t>
  </si>
  <si>
    <t>Стање 
кредитне 
задужености 
на ДД. ММ. _____ 
године у 
оригиналној 
валути</t>
  </si>
  <si>
    <t xml:space="preserve">                  План плаћања по кредиту за текућу годину                            у динарима</t>
  </si>
  <si>
    <t xml:space="preserve">Матични број: 08761809 </t>
  </si>
  <si>
    <t>Износ уплаћен 
у буџет по основу добити 
из претходне године</t>
  </si>
  <si>
    <t>Уговорени 
износ 
кредита</t>
  </si>
  <si>
    <t xml:space="preserve">Датум:                                                                                                                                                 </t>
  </si>
  <si>
    <t>2015.</t>
  </si>
  <si>
    <t>2014.</t>
  </si>
  <si>
    <t>2013.</t>
  </si>
  <si>
    <t>2012.</t>
  </si>
  <si>
    <t>2011.</t>
  </si>
  <si>
    <t>Субвенције - Фонд за воде (2016.год.)</t>
  </si>
  <si>
    <t>утрошена средства су пренета 2017.године</t>
  </si>
  <si>
    <t>Субвенције -Буџет АПВ (израда техничке документације 2017.)</t>
  </si>
  <si>
    <t>Годишња дозвола за лица старија од 65 година, жене и лица са телесним оштећењем од 60-80%</t>
  </si>
  <si>
    <t>Годишње дозволе за лица са телесним оштећењем од 80% и више, лица са потпуним губитком радне способности ,РВИ и цивилне инвалиде рата са телесним оштећењем од 60% и више и лица млађа од 18 година</t>
  </si>
  <si>
    <t>Годишња дозвола за рекреативни риболов на рибарском подручју у заштићеном подручју за сва лица</t>
  </si>
  <si>
    <t xml:space="preserve">Година почетка финансирања </t>
  </si>
  <si>
    <t xml:space="preserve">Година завршетка финансирања </t>
  </si>
  <si>
    <t>Укупна вредност</t>
  </si>
  <si>
    <t>Износ инвестиционог улагања закључно са предходном годином</t>
  </si>
  <si>
    <t>Субвенције -Буџет АПВ (IPA BABECA-.)</t>
  </si>
  <si>
    <t>Субвенције -Буџет АПВ (IPA-FORET.)</t>
  </si>
  <si>
    <t>Социете генерале банка</t>
  </si>
  <si>
    <t xml:space="preserve">* последњи дан претходног квартала </t>
  </si>
  <si>
    <t>**  последњи дан квартала за који се извештај доставља</t>
  </si>
  <si>
    <t>Субвенције - Буџет АПВ (капитални пројекти-600 милиона 2018.)</t>
  </si>
  <si>
    <t>2017.</t>
  </si>
  <si>
    <t>023-57/2018</t>
  </si>
  <si>
    <t>N.O. JVP V-73/39</t>
  </si>
  <si>
    <t>2016.</t>
  </si>
  <si>
    <t>26.11.2018.</t>
  </si>
  <si>
    <t>Образац 4</t>
  </si>
  <si>
    <t>Субвенције - Покрајински Секретаријат за високо образовање и научноистраживачку делатност</t>
  </si>
  <si>
    <t>Субвенције -Буџет АПВ (подизање нових шума)</t>
  </si>
  <si>
    <t>Аддико банк</t>
  </si>
  <si>
    <t>Нето     (кол. 4-5)</t>
  </si>
  <si>
    <t xml:space="preserve">УСЛУЖНО АНГАЖОВАЊЕ ПЛОВНОГ БАГЕРА </t>
  </si>
  <si>
    <t>Цена рада пловног багера за измуљење ситних пескова (претежне гранулације 100 µm и густине 1900 kg/m3) за дужину потисног цевовода од 0 до 500 m. Цена је дата по m3 измуљеног материјала.</t>
  </si>
  <si>
    <r>
      <t>m</t>
    </r>
    <r>
      <rPr>
        <vertAlign val="superscript"/>
        <sz val="9"/>
        <rFont val="Times New Roman"/>
        <family val="1"/>
      </rPr>
      <t>3</t>
    </r>
  </si>
  <si>
    <t>Цена рада пловног багера за измуљење ситних пескова (претежне гранулације 100 µm и густине 1900 kg/m3) за дужину потисног цевовода од 500 до 1000 m. Цена је дата по m3 измуљеног материјала.</t>
  </si>
  <si>
    <t>Цена рада пловног багера за измуљење ситних пескова (претежне гранулације 100 µm и густине 1900 kg/m3) за дужину потисног цевовода од 1000 до 1500 m. Цена је дата по m3 измуљеног материјала.</t>
  </si>
  <si>
    <t>Цена рада пловног багера за измуљење ситних пескова (претежне гранулације 100 µm и густине 1900 kg/m3) за дужину потисног цевовода  преко 1500 m. Цена је дата по m3 измуљеног материјала.</t>
  </si>
  <si>
    <t>Цена рада пловног багера за измуљење средњих пескова (претежне гранулације 235 µm и густине 1950 kg/m3) за дужину потисног цевовода од 0 до 500 m. Цена је дата по m3 измуљеног материјала.</t>
  </si>
  <si>
    <t>Цена рада пловног багера за измуљење средњих пескова (претежне гранулације 235 µm и густине 1950 kg/m3) за дужину потисног цевовода од 500 до 1000 m. Цена је дата по m3 измуљеног материјала.</t>
  </si>
  <si>
    <t>Цена рада пловног багера за измуљење средњих пескова (претежне гранулације 235 µm и густине 1950 kg/m3) за дужину потисног цевовода од 1000 до 1500 m. Цена је дата по m3 измуљеног материјала.</t>
  </si>
  <si>
    <t>Цена рада пловног багера за измуљење средњих пескова (претежне гранулације 235 µm и густине 1950 kg/m3) за дужину потисног цевовода  преко 1500 m. Цена је дата по m3 измуљеног материјала.</t>
  </si>
  <si>
    <t>Цена рада пловног багера за измуљење крупних пескова (претежне гранулације 440 µm и густине 2000 kg/m3) за дужину потисног цевовода од  0 до 500 m. Цена је дата по m3 измуљеног материјала.</t>
  </si>
  <si>
    <t>Цена рада пловног багера за измуљење крупних пескова (претежне гранулације 440 µm и густине 2000 kg/m3) за дужину потисног цевовода од  500 до 1000 m. Цена је дата по m3 измуљеног материјала.</t>
  </si>
  <si>
    <t>Цена рада пловног багера за измуљење крупних пескова (претежне гранулације 440 µm и густине 2000 kg/m3) за дужину потисног цевовода од  1000 до 1500 m. Цена је дата по m3 измуљеног материјала.</t>
  </si>
  <si>
    <t>Цена рада пловног багера за измуљење крупних пескова (претежне гранулације 440 µm и густине 2000 kg/m3) за дужину потисног цевовода   преко 1500 m. Цена је дата по m3 измуљеног материјала.</t>
  </si>
  <si>
    <t>Субвенције - Фонд за воде (2018.год.)</t>
  </si>
  <si>
    <t>План за период 01.01-31.12.2019.  текућа година</t>
  </si>
  <si>
    <t>2019.</t>
  </si>
  <si>
    <t>2018.</t>
  </si>
  <si>
    <t xml:space="preserve">Овлашћено лице: </t>
  </si>
  <si>
    <t>Субвенције - Фонд за воде (2019.год.)</t>
  </si>
  <si>
    <t>Отп банка - Војвођанска банка</t>
  </si>
  <si>
    <t>Образац 1</t>
  </si>
  <si>
    <t>Предузеће: JВП ВОДЕ ВОЈВОДИНЕ</t>
  </si>
  <si>
    <t>AOП</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</si>
  <si>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</si>
  <si>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</si>
  <si>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</si>
  <si>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</si>
  <si>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</si>
  <si>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</si>
  <si>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</si>
  <si>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</si>
  <si>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</si>
  <si>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</si>
  <si>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</si>
  <si>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</si>
  <si>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</si>
  <si>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</si>
  <si>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</si>
  <si>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</si>
  <si>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</si>
  <si>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</si>
  <si>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</si>
  <si>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</si>
  <si>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</si>
  <si>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+ 1024+ 1025+ 1026+1027+1028+1029)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</si>
  <si>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</si>
  <si>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</si>
  <si>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</si>
  <si>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</si>
  <si>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</si>
  <si>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</si>
  <si>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</si>
  <si>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</si>
  <si>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</si>
  <si>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</si>
  <si>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</si>
  <si>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</si>
  <si>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</si>
  <si>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</si>
  <si>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</si>
  <si>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</si>
  <si>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</si>
  <si>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</si>
  <si>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</si>
  <si>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1.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</si>
  <si>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</si>
  <si>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</si>
  <si>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</si>
  <si>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</si>
  <si>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</si>
  <si>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</si>
  <si>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</si>
  <si>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И. ФИНАНСИЈСКИ РАСХОДИ ИЗ ОДНОСА СА ПОВЕЗАНИМ ПРАВНИМ ЛИЦИМА И ОСТАЛИ ФИНАНСИЈСКИ РАСХОДИ (1042+1043+1044+1045)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</si>
  <si>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</si>
  <si>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</si>
  <si>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</si>
  <si>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</si>
  <si>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</si>
  <si>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</si>
  <si>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</si>
  <si>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</si>
  <si>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</si>
  <si>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</si>
  <si>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</si>
  <si>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</si>
  <si>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</si>
  <si>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</si>
  <si>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</si>
  <si>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</si>
  <si>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</si>
  <si>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</si>
  <si>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1049+ 1050 – 1051 + 1052 – 1053)</t>
  </si>
  <si>
    <t>Љ. ГУБИТАК ИЗ РЕДОВНОГ ПОСЛОВАЊА ПРЕ ОПОРЕЗИВАЊА
 (1031 – 1030 + 1049 – 1048 + 1051 – 1050 + 1053 – 1052)</t>
  </si>
  <si>
    <t>69-59</t>
  </si>
  <si>
    <t>М. НЕТО ДОБИТАК ПОСЛОВАЊА КОЈЕ СЕ ОБУСТАВЉА, ЕФЕКТИ ПРОМЕНЕ РАЧУНОВОДСТВЕНЕ ПОЛИТИКЕ И ИСПРАВКА ГРЕШАКА ИЗ РАНИЈИХ ПЕРИОДА</t>
  </si>
  <si>
    <t>59-69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</si>
  <si>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</si>
  <si>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</si>
  <si>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</si>
  <si>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</si>
  <si>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</si>
  <si>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</si>
  <si>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</si>
  <si>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</si>
  <si>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</si>
  <si>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+ 1062 - 1063)</t>
  </si>
  <si>
    <t>Т. НЕТО ГУБИТАК (1059 – 1058 + 1060 + 1061 - 1062 + 1063)</t>
  </si>
  <si>
    <t>I. НЕТО ДОБИТАК КОЈИ ПРИПАДА МАЊИНСКИМ УЛАГАЧИМА</t>
  </si>
  <si>
    <t>II. НЕТО ДОБИТАК КОЈИ ПРИПАДА ВЕЋИНСКОМ ВЛАСНИКУ</t>
  </si>
  <si>
    <t>III. НЕТО ГУБИТАК КОЈИ ПРИПАДА МАЊИНСКИМ УЛАГАЧИМА</t>
  </si>
  <si>
    <t>IV. НЕТО ГУБИТАК КОЈИ ПРИПАДА ВЕЋИНСКОМ ВЛАСНИКУ</t>
  </si>
  <si>
    <t>V. ЗАРАДА ПО АКЦИЈИ</t>
  </si>
  <si>
    <t>1. Основна зарада по акцији</t>
  </si>
  <si>
    <t>2. Умањена (разводњена) зарада по акцији</t>
  </si>
  <si>
    <t>020 и 
део 029</t>
  </si>
  <si>
    <t>23.10.2019.</t>
  </si>
  <si>
    <t>N.O. JVP
 V-73/38/2019</t>
  </si>
  <si>
    <t>127 broj
 023-3/2019</t>
  </si>
  <si>
    <t>Р. Бр.</t>
  </si>
  <si>
    <t>Дрвни сортименти у шумарству- ЦЕНА НА ПАЊУ</t>
  </si>
  <si>
    <r>
      <t>м</t>
    </r>
    <r>
      <rPr>
        <vertAlign val="superscript"/>
        <sz val="9"/>
        <rFont val="Times New Roman"/>
        <family val="1"/>
      </rPr>
      <t>3</t>
    </r>
  </si>
  <si>
    <r>
      <t>м</t>
    </r>
    <r>
      <rPr>
        <vertAlign val="superscript"/>
        <sz val="9"/>
        <rFont val="Times New Roman"/>
        <family val="1"/>
      </rPr>
      <t>3</t>
    </r>
    <r>
      <rPr>
        <sz val="10"/>
        <rFont val="Arial"/>
        <family val="2"/>
      </rPr>
      <t/>
    </r>
  </si>
  <si>
    <t>Трупци јасена                                                          F  35-39 цм</t>
  </si>
  <si>
    <t>Трупци јасена                                                          F  40-49 цм</t>
  </si>
  <si>
    <t>Трупци јасена                                                          F &gt; 50  цм</t>
  </si>
  <si>
    <t>Трупци јасена                                                          К &gt; 30  цм</t>
  </si>
  <si>
    <t>Трупци јасена                                                 I класа  &gt; 30 цм</t>
  </si>
  <si>
    <t>Трупци јасена                                                 II класа &gt; 25 цм</t>
  </si>
  <si>
    <t xml:space="preserve">Трупци багрема                                                      F  &gt; 35 цм </t>
  </si>
  <si>
    <t xml:space="preserve">Трупци багрема                                             I класа  &gt; 25 цм </t>
  </si>
  <si>
    <t xml:space="preserve">Трупци багрема                                             II класа  &gt; 20 цм </t>
  </si>
  <si>
    <t>Трупци храста лужњака                                     F I   40-49 цм</t>
  </si>
  <si>
    <t>Дрвни сортименти у шумарству- ЦЕНА ФЦО КАМИОНСКИ ПУТ</t>
  </si>
  <si>
    <t>Годишња дозвола за привредни риболов</t>
  </si>
  <si>
    <r>
      <t>м</t>
    </r>
    <r>
      <rPr>
        <vertAlign val="superscript"/>
        <sz val="9"/>
        <rFont val="Times New Roman"/>
        <family val="1"/>
      </rPr>
      <t>2</t>
    </r>
  </si>
  <si>
    <r>
      <rPr>
        <b/>
        <sz val="9"/>
        <rFont val="Times New Roman"/>
        <family val="1"/>
      </rPr>
      <t>ТРОШКОВИ У ПОСТУПКУ ИЗДАВАЊА ВОДНИХ АКАТА</t>
    </r>
    <r>
      <rPr>
        <sz val="9"/>
        <rFont val="Times New Roman"/>
        <family val="1"/>
      </rPr>
      <t>:Укрштање надземних инфраструктурних објеката са детаљном каналском мрежом за предмете код којих је број укрштања &lt;5, трошкови се рачунају по пуној цени, док се за свако наредно укрштање, исти умањују за 50%</t>
    </r>
  </si>
  <si>
    <r>
      <t>Црпне станице, водозахвати, уставе и испусти, капацитета до 0,1 м</t>
    </r>
    <r>
      <rPr>
        <vertAlign val="superscript"/>
        <sz val="9"/>
        <rFont val="Times New Roman"/>
        <family val="1"/>
      </rPr>
      <t xml:space="preserve">3 </t>
    </r>
    <r>
      <rPr>
        <sz val="9"/>
        <rFont val="Times New Roman"/>
        <family val="1"/>
      </rPr>
      <t>/сек</t>
    </r>
  </si>
  <si>
    <r>
      <t>Црпне станице, водозахвати, уставе и испусти, капацитета до 0,5м</t>
    </r>
    <r>
      <rPr>
        <vertAlign val="superscript"/>
        <sz val="9"/>
        <rFont val="Times New Roman"/>
        <family val="1"/>
      </rPr>
      <t xml:space="preserve">3 </t>
    </r>
    <r>
      <rPr>
        <sz val="9"/>
        <rFont val="Times New Roman"/>
        <family val="1"/>
      </rPr>
      <t>/сек</t>
    </r>
  </si>
  <si>
    <r>
      <t>Црпне станице, водозахвати, уставе и испусти, капацитета до 2,0м</t>
    </r>
    <r>
      <rPr>
        <vertAlign val="superscript"/>
        <sz val="9"/>
        <rFont val="Times New Roman"/>
        <family val="1"/>
      </rPr>
      <t xml:space="preserve">3 </t>
    </r>
    <r>
      <rPr>
        <sz val="9"/>
        <rFont val="Times New Roman"/>
        <family val="1"/>
      </rPr>
      <t>/сек</t>
    </r>
  </si>
  <si>
    <r>
      <t>Црпне станице, водозахвати, уставе и испусти, капацитета преко 2,0м</t>
    </r>
    <r>
      <rPr>
        <vertAlign val="superscript"/>
        <sz val="9"/>
        <rFont val="Times New Roman"/>
        <family val="1"/>
      </rPr>
      <t>3</t>
    </r>
    <r>
      <rPr>
        <sz val="9"/>
        <rFont val="Times New Roman"/>
        <family val="1"/>
      </rPr>
      <t xml:space="preserve"> /сек</t>
    </r>
  </si>
  <si>
    <r>
      <t>Експлоатација шљунка и песка из водотока у количини до 10 000 м</t>
    </r>
    <r>
      <rPr>
        <vertAlign val="superscript"/>
        <sz val="9"/>
        <rFont val="Times New Roman"/>
        <family val="1"/>
      </rPr>
      <t>3</t>
    </r>
  </si>
  <si>
    <r>
      <t>Експлоатација шљунка и песка из водотока у количини до 50 000 м</t>
    </r>
    <r>
      <rPr>
        <vertAlign val="superscript"/>
        <sz val="9"/>
        <rFont val="Times New Roman"/>
        <family val="1"/>
      </rPr>
      <t>3</t>
    </r>
  </si>
  <si>
    <r>
      <t>Експлоатација шљунка и песка из водотока у количини до 1 000 000 м</t>
    </r>
    <r>
      <rPr>
        <vertAlign val="superscript"/>
        <sz val="9"/>
        <rFont val="Times New Roman"/>
        <family val="1"/>
      </rPr>
      <t>4</t>
    </r>
  </si>
  <si>
    <r>
      <t>Експлоатација шљунка и песка из водотока у количини преко 1 000 000 м</t>
    </r>
    <r>
      <rPr>
        <vertAlign val="superscript"/>
        <sz val="9"/>
        <rFont val="Times New Roman"/>
        <family val="1"/>
      </rPr>
      <t>3</t>
    </r>
  </si>
  <si>
    <r>
      <t>Депоније песка, шљунка и др. материјала са пратећим објектима (сепарације, фаб. бетона и сл.) површине до 2 000 м</t>
    </r>
    <r>
      <rPr>
        <vertAlign val="superscript"/>
        <sz val="9"/>
        <rFont val="Times New Roman"/>
        <family val="1"/>
      </rPr>
      <t>2</t>
    </r>
  </si>
  <si>
    <r>
      <t>Депоније песка, шљунка и др. материјала са пратећим објектима (сепарације, фаб. бетона и сл.) површине до 5 000 м</t>
    </r>
    <r>
      <rPr>
        <vertAlign val="superscript"/>
        <sz val="9"/>
        <rFont val="Times New Roman"/>
        <family val="1"/>
      </rPr>
      <t>2</t>
    </r>
  </si>
  <si>
    <r>
      <t>Депоније песка, шљунка и др. материјала са пратећим објектима (сепарације, фаб. бетона и сл.) површине преко 5 000 м</t>
    </r>
    <r>
      <rPr>
        <vertAlign val="superscript"/>
        <sz val="9"/>
        <rFont val="Times New Roman"/>
        <family val="1"/>
      </rPr>
      <t>2</t>
    </r>
  </si>
  <si>
    <r>
      <t>Стамбено-пословни, спортско рекреативни, угоститељски и др. објекти (сем индустријских) површине до 50 м</t>
    </r>
    <r>
      <rPr>
        <vertAlign val="superscript"/>
        <sz val="9"/>
        <rFont val="Times New Roman"/>
        <family val="1"/>
      </rPr>
      <t>2</t>
    </r>
  </si>
  <si>
    <r>
      <t>Стамбено-пословни, спортско рекреативни, угоститељски и др. објекти (сем индустријских)површине до 150 м</t>
    </r>
    <r>
      <rPr>
        <vertAlign val="superscript"/>
        <sz val="9"/>
        <rFont val="Times New Roman"/>
        <family val="1"/>
      </rPr>
      <t>2</t>
    </r>
  </si>
  <si>
    <r>
      <t>Индустријски објекти, објекти за обављање других привредних делатности површине до 300 м</t>
    </r>
    <r>
      <rPr>
        <vertAlign val="superscript"/>
        <sz val="9"/>
        <rFont val="Times New Roman"/>
        <family val="1"/>
      </rPr>
      <t>2</t>
    </r>
  </si>
  <si>
    <r>
      <t>Индустријски објекти, објекти за обављање других привредних делатности површине до 1 000 м</t>
    </r>
    <r>
      <rPr>
        <vertAlign val="superscript"/>
        <sz val="9"/>
        <rFont val="Times New Roman"/>
        <family val="1"/>
      </rPr>
      <t>2</t>
    </r>
  </si>
  <si>
    <r>
      <t>Индустријски објекти, објекти за обављање других привредних делатности површине до 5 000 м</t>
    </r>
    <r>
      <rPr>
        <vertAlign val="superscript"/>
        <sz val="9"/>
        <rFont val="Times New Roman"/>
        <family val="1"/>
      </rPr>
      <t>2</t>
    </r>
  </si>
  <si>
    <r>
      <t>Индустријски објекти, објекти за обављање других привредних делатности површине преко 5 000 м</t>
    </r>
    <r>
      <rPr>
        <vertAlign val="superscript"/>
        <sz val="9"/>
        <rFont val="Times New Roman"/>
        <family val="1"/>
      </rPr>
      <t>2</t>
    </r>
  </si>
  <si>
    <r>
      <t>Услови за потребе израде планских докумената за површине до 300 м</t>
    </r>
    <r>
      <rPr>
        <vertAlign val="superscript"/>
        <sz val="9"/>
        <rFont val="Times New Roman"/>
        <family val="1"/>
      </rPr>
      <t>2</t>
    </r>
  </si>
  <si>
    <r>
      <t>Услови за потребе израде планских докумената за површине до 1000 м</t>
    </r>
    <r>
      <rPr>
        <vertAlign val="superscript"/>
        <sz val="9"/>
        <rFont val="Times New Roman"/>
        <family val="1"/>
      </rPr>
      <t>2</t>
    </r>
  </si>
  <si>
    <r>
      <t>Услови за потребе израде планских докумената површине до 5 000 м</t>
    </r>
    <r>
      <rPr>
        <vertAlign val="superscript"/>
        <sz val="9"/>
        <rFont val="Times New Roman"/>
        <family val="1"/>
      </rPr>
      <t>2</t>
    </r>
  </si>
  <si>
    <r>
      <t>Услови за потребе израде планских докумената површине преко 5 000 м</t>
    </r>
    <r>
      <rPr>
        <vertAlign val="superscript"/>
        <sz val="9"/>
        <rFont val="Times New Roman"/>
        <family val="1"/>
      </rPr>
      <t>2</t>
    </r>
  </si>
  <si>
    <r>
      <rPr>
        <b/>
        <sz val="9"/>
        <rFont val="Times New Roman"/>
        <family val="1"/>
      </rPr>
      <t>ТРОШКОВИ НАДЗОРА НАД ИЗГРАДЊОМ ОБЈЕКАТА / ИЗВОЂЕЊЕМ РАДОВА</t>
    </r>
    <r>
      <rPr>
        <sz val="9"/>
        <rFont val="Times New Roman"/>
        <family val="1"/>
      </rPr>
      <t>:  Укрштање надземних инфраструктурних објеката са детаљном каналском мрежом за предмете код којих је број укрштања &lt;5, трошкови се рачунају по пуној цени, док се за свако наредно укрштање, исти умањују за 50%</t>
    </r>
  </si>
  <si>
    <r>
      <t>Индустријски објекти, објекти за обављање других привредних делатности површине преко 5000 м</t>
    </r>
    <r>
      <rPr>
        <vertAlign val="superscript"/>
        <sz val="9"/>
        <rFont val="Times New Roman"/>
        <family val="1"/>
      </rPr>
      <t>2</t>
    </r>
  </si>
  <si>
    <t>по објек./година</t>
  </si>
  <si>
    <t>пловило/година</t>
  </si>
  <si>
    <t>објекат/година</t>
  </si>
  <si>
    <t>Субвенције -Буџет АПВ (унапређење расадничке производње)</t>
  </si>
  <si>
    <t>Субвенције -Буџет РС (накнада за експропријацију )</t>
  </si>
  <si>
    <t>Субвенције -Буџет РС (канцеларија за управљање )</t>
  </si>
  <si>
    <t>Субвенције -Буџет АПВ (IPA-BEGA.)</t>
  </si>
  <si>
    <t>децембар 2019</t>
  </si>
  <si>
    <t>Трска</t>
  </si>
  <si>
    <r>
      <t>ДАВАЊЕ У ЗАКУП мобилих црпних агрегата</t>
    </r>
    <r>
      <rPr>
        <b/>
        <sz val="8"/>
        <rFont val="Times New Roman"/>
        <family val="1"/>
      </rPr>
      <t xml:space="preserve"> „БАП“ 500 са пратећом опремом, са или без понтона</t>
    </r>
  </si>
  <si>
    <r>
      <t xml:space="preserve">Цена закупа пумпног агрегата "БАП" 500 са опремом (са потисним цевоводом) </t>
    </r>
    <r>
      <rPr>
        <b/>
        <sz val="8"/>
        <rFont val="Times New Roman"/>
        <family val="1"/>
      </rPr>
      <t>и без понтона</t>
    </r>
    <r>
      <rPr>
        <sz val="8"/>
        <rFont val="Times New Roman"/>
        <family val="1"/>
      </rPr>
      <t>, без трошкова радне снаге, горива и мазива, по дану закупа</t>
    </r>
  </si>
  <si>
    <t>дан закупа</t>
  </si>
  <si>
    <r>
      <t xml:space="preserve">Цена закупа пумпног агрегата "БАП" 500 са опремом (са потисним цевоводом) и </t>
    </r>
    <r>
      <rPr>
        <b/>
        <sz val="8"/>
        <rFont val="Times New Roman"/>
        <family val="1"/>
      </rPr>
      <t>са понтоном</t>
    </r>
    <r>
      <rPr>
        <sz val="8"/>
        <rFont val="Times New Roman"/>
        <family val="1"/>
      </rPr>
      <t>, без трошкова радне снаге, горива и мазива, по дану закупа</t>
    </r>
  </si>
  <si>
    <t>Ценовник за пружање услуга  ЈВП „Воде Војводине“ Нови Сад, у  управљању заштићеним подручјем  Парка природе „Јегричка“</t>
  </si>
  <si>
    <t>1.Коришћење флоре и фауне и друге делатности</t>
  </si>
  <si>
    <t>1. Риболов</t>
  </si>
  <si>
    <t>1.1. Учесници спортских такмичења</t>
  </si>
  <si>
    <t>900,00</t>
  </si>
  <si>
    <t>2.Услуге презентације заштићеног подручја</t>
  </si>
  <si>
    <t xml:space="preserve">2.1.1. Услуга водича </t>
  </si>
  <si>
    <t>120,00</t>
  </si>
  <si>
    <t>2.1.2. Услуга презентације (едукативни час у трајању до 60 мин.)</t>
  </si>
  <si>
    <t>100,00</t>
  </si>
  <si>
    <t>2.1.3. Вожња катамараном индивидуално – у трајању до 60 мин.</t>
  </si>
  <si>
    <t>310,00</t>
  </si>
  <si>
    <t>2.1.4. Вожња катамараном – групе у трајању до 60 мин.</t>
  </si>
  <si>
    <t>280,00</t>
  </si>
  <si>
    <t>2.1.5. Вожња катамараном – повлашћене категорије (деца до 15 год. и одрасли – пензионери) у трајању до 60 мин.</t>
  </si>
  <si>
    <t>250,00</t>
  </si>
  <si>
    <t>2.1.6. Едукативни час у току вожње катамараном</t>
  </si>
  <si>
    <t>по групи/ час</t>
  </si>
  <si>
    <t>300,00</t>
  </si>
  <si>
    <t>2.1.7. Вожња чамцем (деца од 7 година и одрасли) у трајању до 60. мин</t>
  </si>
  <si>
    <t>2.1.8. Програм посматрања птица - индивидуално</t>
  </si>
  <si>
    <t>2.1.9. Програм посматрања птица - групе</t>
  </si>
  <si>
    <t>2.2. Остале услуге</t>
  </si>
  <si>
    <t>2.2.1. Изнајмљивање простора Инфо - центра "Јегричка" (до 50 особа)</t>
  </si>
  <si>
    <t>15.000,00</t>
  </si>
  <si>
    <t>2.2.2. Изнајмљивање простора Инфо - центра "Јегричка" (од 50 до 100 особа)</t>
  </si>
  <si>
    <t>по особи /дан</t>
  </si>
  <si>
    <t>2.2.3. Изнајмљивање простора Инфо - центра "Јегричка" (од 100 до 250 особа, уз максимално задржавање посетилаца 3 сата)</t>
  </si>
  <si>
    <t>по особи</t>
  </si>
  <si>
    <t>225,00</t>
  </si>
  <si>
    <t>Напомена 1: Вожња катамараном је предвиђена за 12 особа</t>
  </si>
  <si>
    <t>Напомена 2: Вожња катамараном из ставке 2.1.3. реализоваће се уколико има више од 50% заинересованих субјеката (мин. 6 особа)</t>
  </si>
  <si>
    <t>Напомена 3: Вожња чамцима из ставке 2.1.6 предвиђена  је за 5 особа</t>
  </si>
  <si>
    <t>Напомена 4: посматрање птица из ставке 2.1.8. организоваће се уколико има више од 6 заинтересованих за ову врсту активности</t>
  </si>
  <si>
    <t>Напомена 5: Коришћење простора мора бити у складу са Одлуком и прописаним режимима заштите. Максимално задржавање посетилаца на Инфо центру је 6 сати, у периоду од 9 до 19 часова.</t>
  </si>
  <si>
    <t>3. Услуге коришћења уређених површина</t>
  </si>
  <si>
    <t xml:space="preserve">3.1. Корисник ложишта </t>
  </si>
  <si>
    <t>по ложишту/дан</t>
  </si>
  <si>
    <t>200,00</t>
  </si>
  <si>
    <t>Напомена 1: Коришћење ложишта из ставке 3.1. је предвиђено са максималним задржавањем посетилаца до 6 сати, у периоду од 9 до 19 часова.</t>
  </si>
  <si>
    <t>Ценовник за пружање услуга  ЈВП „Воде Војводине“ Нови Сад, у  управљању заштићеним подручјем  Парка природе „Бељанска Бара“</t>
  </si>
  <si>
    <t>Цене су без ПДВ изузев ставки 172-180  и ставки од 414-431  у којима је садржан ПДВ.</t>
  </si>
  <si>
    <t>1. Обављање делатности туристичких агенција, пружаоци наутичкотуристичких, ловнотуристичких и ваздухопловних услуга</t>
  </si>
  <si>
    <t>1.1. катамарани и глисери и други пловни објекти до 9 м  за сопствене потребе</t>
  </si>
  <si>
    <t>по  пловном објекту/годишње</t>
  </si>
  <si>
    <t>2 Постављање угоститељских објеката за услуге смештаја, исхране и пића</t>
  </si>
  <si>
    <t>2.1. Кампови</t>
  </si>
  <si>
    <t>3. Постављање објеката за обављање трговине, занатства, услуга и индустрије</t>
  </si>
  <si>
    <t>3.1.1 Сувенирнице</t>
  </si>
  <si>
    <t>3.1.2 Покретна тезга за продају разних роба</t>
  </si>
  <si>
    <t>4. Коришћење вода и водопривреда</t>
  </si>
  <si>
    <t>4.1. Шарански рибњак који користи воду са заштићеног подручја</t>
  </si>
  <si>
    <t>површина рибњака у hа/годишње</t>
  </si>
  <si>
    <t>5.Коришћење објеката за постављање објеката за обављање делатности (енергетика)</t>
  </si>
  <si>
    <t>5.1. Пренос и дистрибуција електричне енергије</t>
  </si>
  <si>
    <t>5.1.1. Надземни електроенергетски вод 400 kV, ширина коридора 25 m (годишња накнада)</t>
  </si>
  <si>
    <t>м²/годишње</t>
  </si>
  <si>
    <t xml:space="preserve">5.1.2.Надземни електроенергетски вод 220 kV, ширина коридора 20 m </t>
  </si>
  <si>
    <t xml:space="preserve">5.1.3.Надземни електроенергетски вод 110 kV, ширина коридора 15 m </t>
  </si>
  <si>
    <t xml:space="preserve">5.1.4.Надземни електроенергетски вод 35 kV, ширина коридора 10 m </t>
  </si>
  <si>
    <t xml:space="preserve">5.1.5.Надземни електроенергетски вод 20 или 10 kV, ширина коридора 5 m </t>
  </si>
  <si>
    <t xml:space="preserve">5.1.6.Подземни електроенергетски водови - каблови </t>
  </si>
  <si>
    <t>м/годишње</t>
  </si>
  <si>
    <t>5.1.7.Трафостаница вишег (улазног) напона 35 и 110 kV</t>
  </si>
  <si>
    <t>5.1.18. MBTS 10 (20)/0,4 kV и стубна трафостаница</t>
  </si>
  <si>
    <t>5.1.19. Разводно постројење</t>
  </si>
  <si>
    <t>5.2.  Цевоводни транспорт воде и гаса</t>
  </si>
  <si>
    <t xml:space="preserve">5.2.1. Примарна мрежа гасовода </t>
  </si>
  <si>
    <t xml:space="preserve">5.2.2. Транспорт воде из и кроз заштићено подручје </t>
  </si>
  <si>
    <t>6.Саобраћај, транспорт, грађевинарство и телекомуникације</t>
  </si>
  <si>
    <t>6.1. Друмски саобраћај и транспорт</t>
  </si>
  <si>
    <t xml:space="preserve">6.1.1. Аутопут </t>
  </si>
  <si>
    <t xml:space="preserve">6.1.2.Државни пут I и II реда </t>
  </si>
  <si>
    <t xml:space="preserve">6.1.3.Општински пут </t>
  </si>
  <si>
    <t>6.2. Коришћење заштићеног подручја за електронске комуникације</t>
  </si>
  <si>
    <t xml:space="preserve">6.2.1. Постављање примарне телефонске мреже надземни вод </t>
  </si>
  <si>
    <t xml:space="preserve">6.2.2. Постављање примарне телефонске мреже подземни вод </t>
  </si>
  <si>
    <t>6.2.3.Постављање електронске комуникационе опреме (које су у статусу закупа или службености)</t>
  </si>
  <si>
    <t>m2 површине испод базне станице/ година</t>
  </si>
  <si>
    <t>6.3. Коришћење заштићеног подручја за радио и телевизијске комуникације</t>
  </si>
  <si>
    <t xml:space="preserve">6.3.1. Телевизијски релеји, репетитори, предајници са објектима и опремом (који су у статусу закупа или службености) </t>
  </si>
  <si>
    <t>по м²/ година</t>
  </si>
  <si>
    <t xml:space="preserve">6.3.2. Радио комуникације (корисници радио релеја и одашиљача) осим радиоаматера, СУП и војске (који су у статусу закупа или службености) </t>
  </si>
  <si>
    <t xml:space="preserve">6.3.3. Мрежа за телекомуникацију (оптички водови) </t>
  </si>
  <si>
    <t>6.4. Водени саобраћај</t>
  </si>
  <si>
    <t xml:space="preserve">6.4.1. Чамци </t>
  </si>
  <si>
    <t>7.Снимање</t>
  </si>
  <si>
    <t>7.1. Играни филмови</t>
  </si>
  <si>
    <t>7.2. Документарни филмови</t>
  </si>
  <si>
    <t>7.3. Рекламни филмови</t>
  </si>
  <si>
    <t>7.4. Фотографисање</t>
  </si>
  <si>
    <t>7.5. Снимање звучних записа</t>
  </si>
  <si>
    <t>8. Коришћење флоре и фауне и друге делатности</t>
  </si>
  <si>
    <t>8.1. Сакупљање гљива, лековитог и јестивог биља, других шумских плодова и животиња (пужева и др.)</t>
  </si>
  <si>
    <t xml:space="preserve">8.1.1.Сакупљање, односно брање на заштићеном подручју од стране физичких лица </t>
  </si>
  <si>
    <t>по сакупљачу/годишње</t>
  </si>
  <si>
    <t xml:space="preserve">8.1.2. Сакупљање, односно брање на заштићеном подручју од стране физичких лица </t>
  </si>
  <si>
    <t>по сакупљачу/седмично</t>
  </si>
  <si>
    <t xml:space="preserve">8.1.3. Сакупљање, односно брање на заштићеном подручју од стране физичких лица </t>
  </si>
  <si>
    <t>по сакупљачу/дневно</t>
  </si>
  <si>
    <t>8.2. Коришћење шума и ливада</t>
  </si>
  <si>
    <t xml:space="preserve">8.2.1. Коришћење трске </t>
  </si>
  <si>
    <t>сноп/уговорени период</t>
  </si>
  <si>
    <t>8.3. Лов дивљачи</t>
  </si>
  <si>
    <t>8.3.1. Лов дивљачи годишње</t>
  </si>
  <si>
    <t>ловац/годишње</t>
  </si>
  <si>
    <t>8.3.2. Лов дивљачи дневно</t>
  </si>
  <si>
    <t>ловац/дневно</t>
  </si>
  <si>
    <t>9. Постављање реклама</t>
  </si>
  <si>
    <t>9.1. Постављање рекламних и информативних ознака на заштићеном подручју, осим ознака саобраћајне и туристичке сигнализације</t>
  </si>
  <si>
    <t>9.2. Постављање билборда</t>
  </si>
  <si>
    <t>2: Коришћење земљишта заштићеног подручја за постављање викендица и других некомерцијалних објеката за одмор у заштићеном подручју</t>
  </si>
  <si>
    <t xml:space="preserve">1. Кампери, камп приколице </t>
  </si>
  <si>
    <t xml:space="preserve">2. Шатори </t>
  </si>
  <si>
    <t>м² шатора / дан</t>
  </si>
  <si>
    <t>3. Коришћење заштићеног подручја за спортско рекреативне активности, одржавање манифестација</t>
  </si>
  <si>
    <t>1. Коришћење земљишта за спорт</t>
  </si>
  <si>
    <t>1.1. Игралишта, отворених базена, хиподрома, терена за обуку, плажа и сл.</t>
  </si>
  <si>
    <t>2. Коришћење земљишта заштићеног подручја за спортске, туристичке и културне манифестације</t>
  </si>
  <si>
    <t xml:space="preserve">2.1. За спортске, туристичке и културне манифестације (сакупљање биља и плодова, косидба, лов и риболов, регате и друга такмичења на води, културни догађај, празник) </t>
  </si>
  <si>
    <t>4. Коришћење имена и знака заштићеног подручја</t>
  </si>
  <si>
    <t>1. Коришћење имена и знака заштићеног добра, у имену правног лица, пословним актима, ознаци производа, реклами и друго</t>
  </si>
  <si>
    <t>по уговору</t>
  </si>
  <si>
    <t>2. Коришћење имена и знака заштићеног добра, у имену правног лица, пословним актима, ознаци производа, реклами и друго, ако не постоји сагласност</t>
  </si>
  <si>
    <t xml:space="preserve"> 1% годишњег износа укупног прихода оствареног коришћењем имена и знака резервата</t>
  </si>
  <si>
    <t>5. Посета заштићеном подручју, његовим деловима и објектима</t>
  </si>
  <si>
    <t>1. Посета заштићеном подручју, његовим деловима и објектима</t>
  </si>
  <si>
    <t>1.1. за пунолетног посетиоца</t>
  </si>
  <si>
    <t>1.2. за децу од 8 до 18 година</t>
  </si>
  <si>
    <t>Напомена:Начин утврђивања и плаћања накнада утврђен је Законом о накнадама за коришћење јавних добара</t>
  </si>
  <si>
    <t>1.  Постављање угоститељских објеката за услуге смештаја, исхране и пића</t>
  </si>
  <si>
    <t>1. 1. Кампови</t>
  </si>
  <si>
    <t>2. Постављање објеката за обављање трговине, занатства, услуга и индустрије</t>
  </si>
  <si>
    <t>2.1 Постављање објеката за промет прехрамбених и других производа (текстил, козметичка, санитарна и хемијска средства за домаћинство и пољопривреду, лекови, семена и др.) и пијачна продаја прехрамбених производа сувенира и друге робе</t>
  </si>
  <si>
    <t>2.1.1.Покретна тезга за продају разних роба</t>
  </si>
  <si>
    <t>3. Обављање делатности експлоатације минералних сировина</t>
  </si>
  <si>
    <t xml:space="preserve">3.1. Експлоатација нафте </t>
  </si>
  <si>
    <t xml:space="preserve">3.2. Нафтовод </t>
  </si>
  <si>
    <t>4.Коришћење објеката за постављање објеката за обављање делатности (енергетика)</t>
  </si>
  <si>
    <t>4.1. Пренос и дистрибуција електричне енергије</t>
  </si>
  <si>
    <t>4.1.1. Надземни електроенергетски вод 400 kV, ширина коридора 25 m (годишња накнада)</t>
  </si>
  <si>
    <t xml:space="preserve">4.1.2.Надземни електроенергетски вод 220 kV, ширина коридора 20 m </t>
  </si>
  <si>
    <t xml:space="preserve">4.1.3.Надземни електроенергетски вод 110 kV, ширина коридора 15 m </t>
  </si>
  <si>
    <t xml:space="preserve">4.1.4.Надземни електроенергетски вод 35 kV, ширина коридора 10 m </t>
  </si>
  <si>
    <t xml:space="preserve">4.1.5.Надземни електроенергетски вод 20 или 10 kV, ширина коридора 5 m </t>
  </si>
  <si>
    <t xml:space="preserve">4.1.6.Подземни електроенергетски водови - каблови </t>
  </si>
  <si>
    <t>4.1.7.Трафостаница вишег (улазног) напона 35 и 110 kV</t>
  </si>
  <si>
    <t>4.1.18. MBTS 10 (20)/0,4 kV и стубна трафостаница</t>
  </si>
  <si>
    <t>4.1.19. Разводно постројење</t>
  </si>
  <si>
    <t>4.2.  Цевоводни транспорт воде и гаса</t>
  </si>
  <si>
    <t xml:space="preserve">4.2.1. Примарна мрежа гасовода </t>
  </si>
  <si>
    <t xml:space="preserve">4.2.2. Транспорт воде из и кроз заштићено подручје </t>
  </si>
  <si>
    <t>5.Саобраћај, транспорт, грађевинарство и телекомуникације</t>
  </si>
  <si>
    <t>5.1. Друмски саобраћај и транспорт</t>
  </si>
  <si>
    <t xml:space="preserve">5.1.1.Општински пут </t>
  </si>
  <si>
    <t>5.2. Коришћење заштићеног подручја за електронске комуникације</t>
  </si>
  <si>
    <t xml:space="preserve">5.2.1. Постављање примарне телефонске мреже надземни вод </t>
  </si>
  <si>
    <t xml:space="preserve">5.2.2. Постављање примарне телефонске мреже подземни вод </t>
  </si>
  <si>
    <t>5.2.3.Постављање електронске комуникационе опреме (које су у статусу закупа или службености)</t>
  </si>
  <si>
    <t>5.3. Коришћење заштићеног подручја за радио и телевизијске комуникације</t>
  </si>
  <si>
    <t xml:space="preserve">5.3.1. Телевизијски релеји, репетитори, предајници са објектима и опремом (који су у статусу закупа или службености) </t>
  </si>
  <si>
    <t xml:space="preserve">5.3.2. Радио комуникације (корисници радио релеја и одашиљача) осим радиоаматера, СУП и војске (који су у статусу закупа или службености) </t>
  </si>
  <si>
    <t xml:space="preserve">5.3.3. Мрежа за телекомуникацију (оптички водови) </t>
  </si>
  <si>
    <t>6.Снимање</t>
  </si>
  <si>
    <t>6.1.1. Играни филмови</t>
  </si>
  <si>
    <t>6.1.2.  Документарни филмови</t>
  </si>
  <si>
    <t>6.1.3. Рекламни филмови</t>
  </si>
  <si>
    <t>6.1.4. Фотографисање</t>
  </si>
  <si>
    <t>6.1.5. Снимање звучних записа</t>
  </si>
  <si>
    <t>7. Коришћење флоре и фауне и друге делатности</t>
  </si>
  <si>
    <t>7.1. Сакупљање гљива, лековитог и јестивог биља, других шумских плодова и животиња (пужева и др.)</t>
  </si>
  <si>
    <t xml:space="preserve">7.1.1.Сакупљање, односно брање на заштићеном подручју од стране физичких лица </t>
  </si>
  <si>
    <t xml:space="preserve">7.1.2. Сакупљање, односно брање на заштићеном подручју од стране физичких лица </t>
  </si>
  <si>
    <t xml:space="preserve">7.1.3. Сакупљање, односно брање на заштићеном подручју од стране физичких лица </t>
  </si>
  <si>
    <t>7.2. Коришћење шума и ливада</t>
  </si>
  <si>
    <t xml:space="preserve">7.2.1. Коришћење трске </t>
  </si>
  <si>
    <t>7.3. Лов дивљачи</t>
  </si>
  <si>
    <t>7.3.1. Лов дивљачи годишње</t>
  </si>
  <si>
    <t>7.3.2. Лов дивљачи дневно</t>
  </si>
  <si>
    <t>8. Постављање реклама</t>
  </si>
  <si>
    <t>8.1. Постављање рекламних и информативних ознака на заштићеном подручју, осим ознака саобраћајне и туристичке сигнализације</t>
  </si>
  <si>
    <t>8.2. Постављање билборда</t>
  </si>
  <si>
    <t>1. Коришћење земљишта заштићеног подручја за спортске, туристичке и културне манифестације</t>
  </si>
  <si>
    <t xml:space="preserve">1.1. За спортске, туристичке и културне манифестације (сакупљање биља и плодова, косидба, лов и риболов, регате и друга такмичења на води, културни догађај, празник) </t>
  </si>
  <si>
    <t>Напомена:Начин утврђивања и плаћања накнада утврђен је Законом о накнадама за коришћење јавних добара за ставке од 422-509</t>
  </si>
  <si>
    <t xml:space="preserve">Датум:31.03.2020.                                                                                                                                              </t>
  </si>
  <si>
    <t>Датум: 31.03.2020.</t>
  </si>
  <si>
    <t>Реализација 
01.01-31.12.2019.      Претходна година</t>
  </si>
  <si>
    <t>План за
01.01-31.12.2020.             Текућа година</t>
  </si>
  <si>
    <t>01.01. -  31.03.2020.</t>
  </si>
  <si>
    <t>Индекс
реализација 
01.01.-
31.03.2020./ 
план 01.01.-
31.03.2020.</t>
  </si>
  <si>
    <t>Стање на дан 31.12.2019. године*</t>
  </si>
  <si>
    <t>447 (443 активан р. о. + 4 запослена у  статусу мировања р.о.)</t>
  </si>
  <si>
    <t xml:space="preserve">37 (директор + 35 запосл. по основу прив. повећ. обима посла + 1 замена до повратка   привремено одсутног запосленог) </t>
  </si>
  <si>
    <t>1 приправник волонтер (по уговору о стручном оспособљавању, без накнаде)</t>
  </si>
  <si>
    <r>
      <rPr>
        <b/>
        <sz val="14"/>
        <rFont val="Times New Roman"/>
        <family val="1"/>
      </rPr>
      <t xml:space="preserve">3 </t>
    </r>
    <r>
      <rPr>
        <sz val="14"/>
        <rFont val="Times New Roman"/>
        <family val="1"/>
        <charset val="238"/>
      </rPr>
      <t>одласка у  пензију ( 2 у старосну + 1 у превремену пензију</t>
    </r>
  </si>
  <si>
    <r>
      <rPr>
        <b/>
        <sz val="14"/>
        <rFont val="Times New Roman"/>
        <family val="1"/>
      </rPr>
      <t xml:space="preserve">1 </t>
    </r>
    <r>
      <rPr>
        <sz val="14"/>
        <rFont val="Times New Roman"/>
        <family val="1"/>
        <charset val="238"/>
      </rPr>
      <t xml:space="preserve">престанак радног односа на одређено време по основу привременог повећања обима посла, због заснивања радног односа на неодређено време, по добијеној сагласности Републичке комисије </t>
    </r>
  </si>
  <si>
    <r>
      <rPr>
        <b/>
        <sz val="14"/>
        <rFont val="Times New Roman"/>
        <family val="1"/>
      </rPr>
      <t xml:space="preserve">4 </t>
    </r>
    <r>
      <rPr>
        <sz val="14"/>
        <rFont val="Times New Roman"/>
        <family val="1"/>
      </rPr>
      <t>престанка радног односа</t>
    </r>
    <r>
      <rPr>
        <b/>
        <sz val="14"/>
        <rFont val="Times New Roman"/>
        <family val="1"/>
      </rPr>
      <t xml:space="preserve"> </t>
    </r>
    <r>
      <rPr>
        <sz val="14"/>
        <rFont val="Times New Roman"/>
        <family val="1"/>
        <charset val="238"/>
      </rPr>
      <t xml:space="preserve">због истека уговора о раду закљученог по основу привременог повећања обима посла </t>
    </r>
  </si>
  <si>
    <r>
      <rPr>
        <b/>
        <sz val="14"/>
        <rFont val="Times New Roman"/>
        <family val="1"/>
        <charset val="238"/>
      </rPr>
      <t xml:space="preserve">1 </t>
    </r>
    <r>
      <rPr>
        <sz val="14"/>
        <rFont val="Times New Roman"/>
        <family val="1"/>
        <charset val="238"/>
      </rPr>
      <t xml:space="preserve">по добијеној  сагласности Републичке комисије, као попуна упражњеног радног места према усклађеном Правилнику о систематизацији послова, а у оквиру утврђеног максималног броја запослених на неодређено време </t>
    </r>
  </si>
  <si>
    <r>
      <rPr>
        <b/>
        <sz val="14"/>
        <rFont val="Times New Roman"/>
        <family val="1"/>
      </rPr>
      <t>2</t>
    </r>
    <r>
      <rPr>
        <sz val="14"/>
        <rFont val="Times New Roman"/>
        <family val="1"/>
        <charset val="238"/>
      </rPr>
      <t xml:space="preserve"> по основу привременог повећања обима посла </t>
    </r>
  </si>
  <si>
    <r>
      <rPr>
        <b/>
        <sz val="14"/>
        <rFont val="Times New Roman"/>
        <family val="1"/>
      </rPr>
      <t>1</t>
    </r>
    <r>
      <rPr>
        <sz val="14"/>
        <rFont val="Times New Roman"/>
        <family val="1"/>
        <charset val="238"/>
      </rPr>
      <t xml:space="preserve"> као замена до повратка привремено одсутног запосленог са неплаћеног одсуства</t>
    </r>
  </si>
  <si>
    <t>Стање на дан 31.03.2020. године**</t>
  </si>
  <si>
    <t xml:space="preserve">445 (441 активан р.о. +  4 запосленa у статусу мировања р.о.) </t>
  </si>
  <si>
    <t xml:space="preserve">35 (директор + 32 запосл. по основу прив. повећ. обима посла + 2 замене до повратка  привремено одсутних запослених) </t>
  </si>
  <si>
    <t>31.03.2020. године</t>
  </si>
  <si>
    <t>Одлив кадрова 01.01.-31.03.2020.</t>
  </si>
  <si>
    <t>Пријем oд 01.01.-31.03.2020.</t>
  </si>
  <si>
    <t xml:space="preserve">Пријем oд 01.01-31.03.2020. </t>
  </si>
  <si>
    <t>Реализација
01.01-31.12.
2019.      Претходна година</t>
  </si>
  <si>
    <t>План за
01.01-31.12.
2020.             Текућа 
година</t>
  </si>
  <si>
    <t>Период  
01.01. - 31.03.2020.</t>
  </si>
  <si>
    <t>Индекс 
 реализација 
01.01.-
31.03.2020.г/ 
план 01.01.-
31.03.2020.</t>
  </si>
  <si>
    <t>Датум:     31.03.2020.</t>
  </si>
  <si>
    <r>
      <t>Г. СВЕГА ПРИЛИВ ГОТОВИНЕ</t>
    </r>
    <r>
      <rPr>
        <sz val="12"/>
        <rFont val="Times New Roman"/>
        <family val="1"/>
      </rPr>
      <t> (3001 + 3013 + 3025)</t>
    </r>
  </si>
  <si>
    <r>
      <t>Д. СВЕГА ОДЛИВ ГОТОВИНЕ</t>
    </r>
    <r>
      <rPr>
        <sz val="12"/>
        <rFont val="Times New Roman"/>
        <family val="1"/>
      </rPr>
      <t> (3005 + 3019 + 3031)</t>
    </r>
  </si>
  <si>
    <r>
      <t>Ђ. НЕТО ПРИЛИВ ГОТОВИНЕ</t>
    </r>
    <r>
      <rPr>
        <sz val="12"/>
        <rFont val="Times New Roman"/>
        <family val="1"/>
      </rPr>
      <t> (3040 – 3041)</t>
    </r>
  </si>
  <si>
    <r>
      <t>Е. НЕТО ОДЛИВ ГОТОВИНЕ</t>
    </r>
    <r>
      <rPr>
        <sz val="12"/>
        <rFont val="Times New Roman"/>
        <family val="1"/>
      </rPr>
      <t> (3041 – 3040)</t>
    </r>
  </si>
  <si>
    <r>
      <t xml:space="preserve">Ј. ГОТОВИНА НА КРАЈУ ОБРАЧУНСКОГ ПЕРИОДА 
</t>
    </r>
    <r>
      <rPr>
        <sz val="12"/>
        <rFont val="Times New Roman"/>
        <family val="1"/>
      </rPr>
      <t>(3042 – 3043 + 3044 + 3045 – 3046)</t>
    </r>
  </si>
  <si>
    <t>Реализација 
01.01-
31.12.2019.      
Претходна 
година</t>
  </si>
  <si>
    <t>План за
01.01-
31.12.2020.             
Текућа 
година</t>
  </si>
  <si>
    <t>период 01.01. - 31.03.2020.</t>
  </si>
  <si>
    <t>Датум: 31.03.2020.г.</t>
  </si>
  <si>
    <t>Претходна година
2019.</t>
  </si>
  <si>
    <t>0</t>
  </si>
  <si>
    <t>I квартал  период  01.01. до 31.03.2020.</t>
  </si>
  <si>
    <t>утрошена средства су пренета 2019.године</t>
  </si>
  <si>
    <t>Субвенције - Фонд за воде (2020.год.)</t>
  </si>
  <si>
    <t>План 
01.01-
31.12.2019.      Претходна 
година</t>
  </si>
  <si>
    <t>Реализација 
01.01-
31.12.2019.      Претходна година</t>
  </si>
  <si>
    <t>План за
01.01-
31.12.2020.             Текућа 
година</t>
  </si>
  <si>
    <t>период 
01.01.-31.03.2020.</t>
  </si>
  <si>
    <t>Индекс 
 реализација 01.01.-31.03.2020./ 
план 01.01.-31.03.2020.</t>
  </si>
  <si>
    <t xml:space="preserve">Датум: 31.03.2020.                                                                                                                                                   </t>
  </si>
  <si>
    <t>БИЛАНС УСПЕХА за период  01.01.  -   31.03.2020. г.</t>
  </si>
  <si>
    <t xml:space="preserve">Стање 
на дан 
31.12.2019.
</t>
  </si>
  <si>
    <t xml:space="preserve">Планирано 
стање
на дан 
31.12.2020. </t>
  </si>
  <si>
    <t>31.03.2020.</t>
  </si>
  <si>
    <t>Индекс 
 реализација  01.01.-31.03.2020.г/ план 01.01.-31.03.2020.</t>
  </si>
  <si>
    <t>БИЛАНС СТАЊА  на дан 31.03.2020.г.</t>
  </si>
  <si>
    <t>**</t>
  </si>
  <si>
    <t>30.06.2020.</t>
  </si>
  <si>
    <t>30.09.2020.</t>
  </si>
  <si>
    <t>31.12.2020.</t>
  </si>
  <si>
    <t xml:space="preserve">Датум: 31.03.2020.                                                                                                                                                </t>
  </si>
  <si>
    <t>у периоду од 01.01. до 31.03. 2020. године</t>
  </si>
  <si>
    <t>на дан 31.03.2020. г.</t>
  </si>
  <si>
    <t xml:space="preserve">Датум: 31.03.2020.г.                                                                                                                                                   </t>
  </si>
  <si>
    <t>Далековод за ЦС Попова бара 2</t>
  </si>
  <si>
    <t>2020.</t>
  </si>
  <si>
    <t>Далековод за ЦС Србобран</t>
  </si>
  <si>
    <t>Далековод за ЦС Неузина</t>
  </si>
  <si>
    <t>ХсДТД Реконструкција преводнице Богојево</t>
  </si>
  <si>
    <t>Санација бране Манђелос</t>
  </si>
  <si>
    <t>01.01. - 31.03.2018.</t>
  </si>
  <si>
    <t>01.01. - 30.06.2018.</t>
  </si>
  <si>
    <t>01.01. - 30.09.2018.</t>
  </si>
  <si>
    <t>01.01. - 31.12.2018.</t>
  </si>
  <si>
    <t>Датум:  31.03.2020.</t>
  </si>
  <si>
    <t>Износ инвестиционог улагања закључно са претходном годином</t>
  </si>
  <si>
    <t>јединица мере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</si>
</sst>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
  </numFmts>
  <fonts count="59" x14ac:knownFonts="1">
    <font>
      <sz val="10"/>
      <name val="Arial"/>
    </font>
    <font>
      <b/>
      <sz val="12"/>
      <name val="Times New Roman"/>
      <family val="1"/>
      <charset val="238"/>
    </font>
    <font>
      <sz val="12"/>
      <name val="Times New Roman"/>
      <family val="1"/>
      <charset val="238"/>
    </font>
    <font>
      <sz val="8"/>
      <name val="Arial"/>
      <family val="2"/>
    </font>
    <font>
      <b/>
      <sz val="14"/>
      <name val="Times New Roman"/>
      <family val="1"/>
      <charset val="238"/>
    </font>
    <font>
      <b/>
      <sz val="12"/>
      <name val="Times New Roman"/>
      <family val="1"/>
    </font>
    <font>
      <sz val="10"/>
      <name val="Arial"/>
      <family val="2"/>
    </font>
    <font>
      <sz val="8"/>
      <name val="Arial"/>
      <family val="2"/>
    </font>
    <font>
      <sz val="10"/>
      <name val="Arial"/>
      <family val="2"/>
      <charset val="238"/>
    </font>
    <font>
      <sz val="14"/>
      <name val="Times New Roman"/>
      <family val="1"/>
      <charset val="238"/>
    </font>
    <font>
      <sz val="14"/>
      <name val="Times New Roman"/>
      <family val="1"/>
    </font>
    <font>
      <sz val="12"/>
      <name val="Times New Roman"/>
      <family val="1"/>
    </font>
    <font>
      <b/>
      <i/>
      <sz val="12"/>
      <name val="Times New Roman"/>
      <family val="1"/>
    </font>
    <font>
      <i/>
      <sz val="12"/>
      <name val="Times New Roman"/>
      <family val="1"/>
    </font>
    <font>
      <sz val="11"/>
      <color theme="1"/>
      <name val="Calibri"/>
      <family val="2"/>
      <scheme val="minor"/>
    </font>
    <font>
      <sz val="12"/>
      <color rgb="FFFF0000"/>
      <name val="Times New Roman"/>
      <family val="1"/>
      <charset val="238"/>
    </font>
    <font>
      <sz val="14"/>
      <color rgb="FFFF0000"/>
      <name val="Times New Roman"/>
      <family val="1"/>
      <charset val="238"/>
    </font>
    <font>
      <sz val="12"/>
      <color rgb="FFFF0000"/>
      <name val="Arial"/>
      <family val="2"/>
    </font>
    <font>
      <b/>
      <sz val="14"/>
      <name val="Times New Roman"/>
      <family val="1"/>
    </font>
    <font>
      <b/>
      <sz val="12"/>
      <color rgb="FFFF0000"/>
      <name val="Times New Roman"/>
      <family val="1"/>
      <charset val="238"/>
    </font>
    <font>
      <sz val="14"/>
      <color rgb="FFFF0000"/>
      <name val="Times New Roman"/>
      <family val="1"/>
    </font>
    <font>
      <b/>
      <sz val="14"/>
      <color rgb="FFFF0000"/>
      <name val="Times New Roman"/>
      <family val="1"/>
      <charset val="238"/>
    </font>
    <font>
      <sz val="10"/>
      <name val="Times New Roman"/>
      <family val="1"/>
      <charset val="238"/>
    </font>
    <font>
      <sz val="11"/>
      <name val="Times New Roman"/>
      <family val="1"/>
      <charset val="238"/>
    </font>
    <font>
      <sz val="13"/>
      <name val="Times New Roman"/>
      <family val="1"/>
      <charset val="238"/>
    </font>
    <font>
      <b/>
      <sz val="11"/>
      <color rgb="FFFF0000"/>
      <name val="Times New Roman"/>
      <family val="1"/>
      <charset val="238"/>
    </font>
    <font>
      <sz val="9"/>
      <name val="Times New Roman"/>
      <family val="1"/>
    </font>
    <font>
      <b/>
      <sz val="11"/>
      <name val="Times New Roman"/>
      <family val="1"/>
    </font>
    <font>
      <vertAlign val="superscript"/>
      <sz val="9"/>
      <name val="Times New Roman"/>
      <family val="1"/>
    </font>
    <font>
      <sz val="12"/>
      <color rgb="FFFF0000"/>
      <name val="Times New Roman"/>
      <family val="1"/>
    </font>
    <font>
      <b/>
      <sz val="10"/>
      <name val="Times New Roman"/>
      <family val="1"/>
    </font>
    <font>
      <sz val="10"/>
      <color rgb="FFFF0000"/>
      <name val="Arial"/>
      <family val="2"/>
    </font>
    <font>
      <sz val="11"/>
      <color rgb="FFFF0000"/>
      <name val="Times New Roman"/>
      <family val="1"/>
      <charset val="238"/>
    </font>
    <font>
      <sz val="9"/>
      <name val="Times New Roman"/>
      <family val="1"/>
      <charset val="238"/>
    </font>
    <font>
      <b/>
      <sz val="9"/>
      <name val="Times New Roman"/>
      <family val="1"/>
    </font>
    <font>
      <b/>
      <sz val="9"/>
      <color rgb="FFFF0000"/>
      <name val="Times New Roman"/>
      <family val="1"/>
    </font>
    <font>
      <sz val="8"/>
      <name val="Times New Roman"/>
      <family val="1"/>
    </font>
    <font>
      <b/>
      <sz val="9"/>
      <name val="Times New Roman"/>
      <family val="1"/>
      <charset val="238"/>
    </font>
    <font>
      <b/>
      <sz val="8"/>
      <name val="Times New Roman"/>
      <family val="1"/>
    </font>
    <font>
      <b/>
      <sz val="11"/>
      <name val="Times New Roman"/>
      <family val="1"/>
      <charset val="238"/>
    </font>
    <font>
      <i/>
      <sz val="9"/>
      <name val="Times New Roman"/>
      <family val="1"/>
      <charset val="238"/>
    </font>
    <font>
      <b/>
      <sz val="9"/>
      <color theme="1"/>
      <name val="Times New Roman"/>
      <family val="1"/>
      <charset val="238"/>
    </font>
    <font>
      <sz val="9"/>
      <color theme="1"/>
      <name val="Times New Roman"/>
      <family val="1"/>
      <charset val="238"/>
    </font>
    <font>
      <sz val="9"/>
      <color rgb="FFFF0000"/>
      <name val="Times New Roman"/>
      <family val="1"/>
    </font>
    <font>
      <i/>
      <sz val="9"/>
      <name val="Times New Roman"/>
      <family val="1"/>
    </font>
    <font>
      <b/>
      <sz val="12"/>
      <color rgb="FFFF0000"/>
      <name val="Times New Roman"/>
      <family val="1"/>
    </font>
    <font>
      <sz val="12"/>
      <name val="Arial"/>
      <family val="2"/>
    </font>
    <font>
      <b/>
      <sz val="10"/>
      <name val="Times New Roman"/>
      <family val="1"/>
      <charset val="238"/>
    </font>
    <font>
      <sz val="12"/>
      <name val="Arial"/>
      <family val="2"/>
      <charset val="238"/>
    </font>
    <font>
      <i/>
      <sz val="12"/>
      <name val="Times New Roman"/>
      <family val="1"/>
      <charset val="238"/>
    </font>
    <font>
      <sz val="16"/>
      <name val="Times New Roman"/>
      <family val="1"/>
      <charset val="238"/>
    </font>
    <font>
      <b/>
      <sz val="16"/>
      <name val="Times New Roman"/>
      <family val="1"/>
      <charset val="238"/>
    </font>
    <font>
      <sz val="16"/>
      <name val="Arial"/>
      <family val="2"/>
    </font>
    <font>
      <sz val="10"/>
      <name val="Times New Roman"/>
      <family val="1"/>
    </font>
    <font>
      <sz val="12"/>
      <color rgb="FF000000"/>
      <name val="Times New Roman"/>
      <family val="1"/>
    </font>
    <font>
      <sz val="12"/>
      <color theme="1"/>
      <name val="Times New Roman"/>
      <family val="1"/>
    </font>
    <font>
      <sz val="12"/>
      <color theme="1"/>
      <name val="Calibri"/>
      <family val="2"/>
      <scheme val="minor"/>
    </font>
    <font>
      <sz val="14"/>
      <color rgb="FF000000"/>
      <name val="Times New Roman"/>
      <family val="1"/>
    </font>
    <font>
      <sz val="20"/>
      <name val="Times New Roman"/>
      <family val="1"/>
      <charset val="238"/>
    </font>
  </fonts>
  <fills count="7">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style="thin">
        <color indexed="64"/>
      </bottom>
      <diagonal/>
    </border>
  </borders>
  <cellStyleXfs count="4">
    <xf numFmtId="0" fontId="0" fillId="0" borderId="0"/>
    <xf numFmtId="0" fontId="8" fillId="0" borderId="0"/>
    <xf numFmtId="0" fontId="14" fillId="0" borderId="0"/>
    <xf numFmtId="0" fontId="6" fillId="0" borderId="0"/>
  </cellStyleXfs>
  <cellXfs count="822">
    <xf numFmtId="0" fontId="0" fillId="0" borderId="0" xfId="0"/>
    <xf numFmtId="0" fontId="5" fillId="0" borderId="0" xfId="0" applyFont="1"/>
    <xf numFmtId="0" fontId="5" fillId="0" borderId="0" xfId="0" applyFont="1" applyAlignment="1">
      <alignment horizontal="right"/>
    </xf>
    <xf numFmtId="0" fontId="5" fillId="0" borderId="1" xfId="0" applyFont="1" applyBorder="1" applyAlignment="1">
      <alignment horizontal="center" vertical="center" wrapText="1"/>
    </xf>
    <xf numFmtId="0" fontId="15" fillId="0" borderId="0" xfId="0" applyFont="1"/>
    <xf numFmtId="0" fontId="11" fillId="0" borderId="0" xfId="0" applyFont="1"/>
    <xf numFmtId="0" fontId="11" fillId="0" borderId="0" xfId="0" applyFont="1" applyAlignment="1">
      <alignment horizontal="center"/>
    </xf>
    <xf numFmtId="0" fontId="11" fillId="0" borderId="0" xfId="0" applyFont="1" applyBorder="1"/>
    <xf numFmtId="0" fontId="5" fillId="0" borderId="0" xfId="0" applyFont="1" applyAlignment="1"/>
    <xf numFmtId="0" fontId="5" fillId="0" borderId="1" xfId="0" applyFont="1" applyBorder="1"/>
    <xf numFmtId="0" fontId="5" fillId="0" borderId="2" xfId="0" applyFont="1" applyBorder="1"/>
    <xf numFmtId="0" fontId="11" fillId="0" borderId="1" xfId="0" applyFont="1" applyBorder="1"/>
    <xf numFmtId="0" fontId="11" fillId="0" borderId="2" xfId="0" applyFont="1" applyBorder="1"/>
    <xf numFmtId="0" fontId="12" fillId="0" borderId="1" xfId="0" applyFont="1" applyBorder="1"/>
    <xf numFmtId="0" fontId="12" fillId="0" borderId="3" xfId="0" applyFont="1" applyBorder="1"/>
    <xf numFmtId="0" fontId="5" fillId="0" borderId="0" xfId="0" applyFont="1" applyFill="1" applyBorder="1"/>
    <xf numFmtId="0" fontId="11" fillId="0" borderId="0" xfId="0" applyFont="1" applyFill="1" applyBorder="1" applyAlignment="1">
      <alignment vertical="center"/>
    </xf>
    <xf numFmtId="0" fontId="11" fillId="0" borderId="0" xfId="0" applyFont="1" applyFill="1" applyBorder="1" applyAlignment="1">
      <alignment vertical="center" wrapText="1"/>
    </xf>
    <xf numFmtId="4" fontId="11" fillId="0" borderId="0" xfId="0" applyNumberFormat="1" applyFont="1" applyFill="1" applyBorder="1" applyAlignment="1">
      <alignment vertical="center"/>
    </xf>
    <xf numFmtId="4" fontId="11" fillId="0" borderId="0" xfId="0" applyNumberFormat="1" applyFont="1" applyFill="1" applyBorder="1" applyAlignment="1">
      <alignment horizontal="center" vertical="center"/>
    </xf>
    <xf numFmtId="0" fontId="5" fillId="0" borderId="0" xfId="0" applyFont="1" applyFill="1" applyBorder="1" applyAlignment="1">
      <alignment vertical="center" wrapText="1"/>
    </xf>
    <xf numFmtId="0" fontId="11" fillId="0" borderId="0" xfId="0" applyFont="1" applyFill="1" applyBorder="1" applyAlignment="1">
      <alignment horizontal="justify" vertical="center" wrapText="1"/>
    </xf>
    <xf numFmtId="0" fontId="11" fillId="0" borderId="0" xfId="0" applyFont="1" applyFill="1" applyBorder="1" applyAlignment="1">
      <alignment horizontal="center" vertical="center" wrapText="1"/>
    </xf>
    <xf numFmtId="4" fontId="11" fillId="0" borderId="0" xfId="0" applyNumberFormat="1" applyFont="1" applyFill="1" applyBorder="1" applyAlignment="1">
      <alignment horizontal="center" vertical="center" wrapText="1"/>
    </xf>
    <xf numFmtId="0" fontId="13" fillId="0" borderId="0" xfId="0" applyFont="1" applyFill="1" applyBorder="1" applyAlignment="1">
      <alignment vertical="center" wrapText="1"/>
    </xf>
    <xf numFmtId="4" fontId="11" fillId="0" borderId="0" xfId="0" applyNumberFormat="1" applyFont="1" applyFill="1" applyBorder="1" applyAlignment="1">
      <alignment vertical="center" wrapText="1"/>
    </xf>
    <xf numFmtId="0" fontId="2" fillId="0" borderId="0" xfId="0" applyFont="1" applyFill="1" applyBorder="1" applyAlignment="1">
      <alignment vertical="center"/>
    </xf>
    <xf numFmtId="0" fontId="11" fillId="0" borderId="0" xfId="0" applyFont="1" applyFill="1" applyAlignment="1">
      <alignment vertical="center"/>
    </xf>
    <xf numFmtId="4" fontId="10" fillId="0" borderId="1" xfId="0" applyNumberFormat="1" applyFont="1" applyBorder="1" applyAlignment="1">
      <alignment vertical="center"/>
    </xf>
    <xf numFmtId="0" fontId="11" fillId="0" borderId="0" xfId="0" applyFont="1" applyAlignment="1">
      <alignment horizontal="left"/>
    </xf>
    <xf numFmtId="4" fontId="10" fillId="0" borderId="1" xfId="0" applyNumberFormat="1" applyFont="1" applyFill="1" applyBorder="1" applyAlignment="1">
      <alignment vertical="center"/>
    </xf>
    <xf numFmtId="4" fontId="10" fillId="0" borderId="8" xfId="0" applyNumberFormat="1" applyFont="1" applyFill="1" applyBorder="1" applyAlignment="1">
      <alignment vertical="center"/>
    </xf>
    <xf numFmtId="4" fontId="10" fillId="0" borderId="15" xfId="0" applyNumberFormat="1" applyFont="1" applyFill="1" applyBorder="1" applyAlignment="1">
      <alignment vertical="center"/>
    </xf>
    <xf numFmtId="0" fontId="10" fillId="0" borderId="31" xfId="0" applyFont="1" applyFill="1" applyBorder="1" applyAlignment="1">
      <alignment vertical="center" wrapText="1"/>
    </xf>
    <xf numFmtId="4" fontId="10" fillId="0" borderId="8" xfId="0" applyNumberFormat="1" applyFont="1" applyFill="1" applyBorder="1" applyAlignment="1">
      <alignment vertical="center" wrapText="1"/>
    </xf>
    <xf numFmtId="0" fontId="15" fillId="0" borderId="0" xfId="0" applyFont="1" applyBorder="1" applyAlignment="1">
      <alignment horizontal="center" vertical="center" wrapText="1"/>
    </xf>
    <xf numFmtId="0" fontId="11" fillId="0" borderId="0" xfId="0" applyFont="1" applyFill="1"/>
    <xf numFmtId="0" fontId="2" fillId="0" borderId="0" xfId="0" applyFont="1" applyFill="1" applyAlignment="1">
      <alignment vertical="center"/>
    </xf>
    <xf numFmtId="0" fontId="11" fillId="0" borderId="0" xfId="0" applyFont="1" applyFill="1" applyAlignment="1">
      <alignment horizontal="center" vertical="center"/>
    </xf>
    <xf numFmtId="4" fontId="10" fillId="0" borderId="31" xfId="0" applyNumberFormat="1" applyFont="1" applyFill="1" applyBorder="1" applyAlignment="1">
      <alignment vertical="center"/>
    </xf>
    <xf numFmtId="0" fontId="15" fillId="0" borderId="0" xfId="0" applyFont="1" applyFill="1"/>
    <xf numFmtId="0" fontId="25" fillId="0" borderId="0" xfId="0" applyFont="1" applyFill="1" applyBorder="1" applyAlignment="1">
      <alignment vertical="center" wrapText="1"/>
    </xf>
    <xf numFmtId="0" fontId="15" fillId="0" borderId="0" xfId="0" applyFont="1" applyBorder="1" applyAlignment="1">
      <alignment horizontal="center" vertical="center"/>
    </xf>
    <xf numFmtId="0" fontId="27" fillId="0" borderId="31" xfId="0" applyFont="1" applyFill="1" applyBorder="1" applyAlignment="1">
      <alignment horizontal="left" vertical="center" wrapText="1"/>
    </xf>
    <xf numFmtId="4" fontId="26" fillId="0" borderId="31" xfId="0" applyNumberFormat="1" applyFont="1" applyFill="1" applyBorder="1" applyAlignment="1">
      <alignment horizontal="center" vertical="center"/>
    </xf>
    <xf numFmtId="0" fontId="19" fillId="0" borderId="0" xfId="0" applyFont="1" applyFill="1" applyBorder="1" applyAlignment="1">
      <alignment vertical="center" wrapText="1"/>
    </xf>
    <xf numFmtId="0" fontId="17"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9"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Alignment="1">
      <alignment horizontal="center" vertical="center" wrapText="1"/>
    </xf>
    <xf numFmtId="0" fontId="11" fillId="0" borderId="1" xfId="0" applyFont="1" applyFill="1" applyBorder="1" applyAlignment="1">
      <alignment horizontal="center" vertical="center"/>
    </xf>
    <xf numFmtId="0" fontId="11" fillId="0" borderId="0" xfId="0" applyFont="1" applyFill="1" applyAlignment="1">
      <alignment horizontal="right" vertical="center"/>
    </xf>
    <xf numFmtId="0" fontId="10" fillId="0" borderId="0" xfId="0" applyFont="1" applyFill="1" applyAlignment="1">
      <alignment horizontal="right" vertical="center"/>
    </xf>
    <xf numFmtId="0" fontId="5" fillId="0" borderId="0" xfId="0" applyFont="1" applyFill="1" applyAlignment="1">
      <alignment horizontal="left" vertical="center"/>
    </xf>
    <xf numFmtId="0" fontId="5" fillId="0" borderId="0" xfId="0" applyFont="1" applyFill="1" applyAlignment="1">
      <alignment vertical="center"/>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5" fillId="0" borderId="0" xfId="0" applyFont="1" applyFill="1" applyBorder="1" applyAlignment="1">
      <alignment vertical="center"/>
    </xf>
    <xf numFmtId="2" fontId="11" fillId="0" borderId="1" xfId="0" applyNumberFormat="1" applyFont="1" applyFill="1" applyBorder="1" applyAlignment="1">
      <alignment horizontal="center" vertical="center"/>
    </xf>
    <xf numFmtId="0" fontId="30" fillId="0" borderId="0" xfId="0" applyFont="1"/>
    <xf numFmtId="0" fontId="30" fillId="0" borderId="0" xfId="0" applyFont="1" applyAlignment="1">
      <alignment vertical="center"/>
    </xf>
    <xf numFmtId="0" fontId="15" fillId="0" borderId="0" xfId="0" applyFont="1" applyAlignment="1">
      <alignment vertical="center"/>
    </xf>
    <xf numFmtId="4" fontId="15" fillId="0" borderId="0" xfId="0" applyNumberFormat="1" applyFont="1" applyAlignment="1">
      <alignment horizontal="right" vertical="center"/>
    </xf>
    <xf numFmtId="0" fontId="31" fillId="0" borderId="0" xfId="0" applyFont="1" applyAlignment="1">
      <alignment vertical="center"/>
    </xf>
    <xf numFmtId="4" fontId="15" fillId="0" borderId="0" xfId="0" applyNumberFormat="1" applyFont="1" applyAlignment="1">
      <alignment vertical="center"/>
    </xf>
    <xf numFmtId="0" fontId="15" fillId="0" borderId="0" xfId="0" applyFont="1" applyBorder="1" applyAlignment="1">
      <alignment vertical="center"/>
    </xf>
    <xf numFmtId="0" fontId="16" fillId="0" borderId="0" xfId="0" applyFont="1" applyBorder="1" applyAlignment="1">
      <alignment vertical="center"/>
    </xf>
    <xf numFmtId="0" fontId="16" fillId="0" borderId="0" xfId="0" applyFont="1" applyAlignment="1">
      <alignment vertical="center"/>
    </xf>
    <xf numFmtId="0" fontId="16" fillId="0" borderId="0" xfId="0" applyFont="1" applyBorder="1" applyAlignment="1">
      <alignment horizontal="left" vertical="center" wrapText="1"/>
    </xf>
    <xf numFmtId="4" fontId="16" fillId="0" borderId="0" xfId="0" applyNumberFormat="1" applyFont="1" applyBorder="1" applyAlignment="1">
      <alignment horizontal="right" vertical="center" wrapText="1"/>
    </xf>
    <xf numFmtId="4" fontId="32" fillId="0" borderId="0" xfId="0" applyNumberFormat="1" applyFont="1" applyBorder="1" applyAlignment="1">
      <alignment horizontal="right" vertical="center" wrapText="1"/>
    </xf>
    <xf numFmtId="4" fontId="16" fillId="0" borderId="0" xfId="0" applyNumberFormat="1" applyFont="1" applyBorder="1" applyAlignment="1">
      <alignment horizontal="center" vertical="center" wrapText="1"/>
    </xf>
    <xf numFmtId="0" fontId="15" fillId="0" borderId="0" xfId="0" applyFont="1" applyFill="1" applyBorder="1" applyAlignment="1">
      <alignment horizontal="left" vertical="center" wrapText="1"/>
    </xf>
    <xf numFmtId="4" fontId="15" fillId="0" borderId="0" xfId="0" applyNumberFormat="1" applyFont="1" applyFill="1" applyBorder="1" applyAlignment="1">
      <alignment horizontal="right" vertical="center" wrapText="1"/>
    </xf>
    <xf numFmtId="4" fontId="15" fillId="0" borderId="0" xfId="0" applyNumberFormat="1" applyFont="1" applyBorder="1" applyAlignment="1">
      <alignment horizontal="right" vertical="center" wrapText="1"/>
    </xf>
    <xf numFmtId="4" fontId="15" fillId="0" borderId="0" xfId="0" applyNumberFormat="1" applyFont="1" applyBorder="1" applyAlignment="1">
      <alignment horizontal="center" vertical="center" wrapText="1"/>
    </xf>
    <xf numFmtId="4" fontId="15" fillId="0" borderId="0" xfId="0" applyNumberFormat="1" applyFont="1" applyBorder="1" applyAlignment="1">
      <alignment horizontal="right" vertical="center"/>
    </xf>
    <xf numFmtId="4" fontId="15" fillId="0" borderId="0" xfId="0" applyNumberFormat="1" applyFont="1" applyBorder="1" applyAlignment="1">
      <alignment vertical="center"/>
    </xf>
    <xf numFmtId="0" fontId="2" fillId="2" borderId="1" xfId="1" applyFont="1" applyFill="1" applyBorder="1" applyAlignment="1">
      <alignment horizontal="left" vertical="center" wrapText="1"/>
    </xf>
    <xf numFmtId="3" fontId="24" fillId="0" borderId="1" xfId="0" applyNumberFormat="1" applyFont="1" applyBorder="1" applyAlignment="1">
      <alignment horizontal="right" vertical="center" wrapText="1"/>
    </xf>
    <xf numFmtId="3" fontId="24" fillId="0" borderId="1" xfId="0" applyNumberFormat="1" applyFont="1" applyFill="1" applyBorder="1" applyAlignment="1">
      <alignment horizontal="right" vertical="center" wrapText="1"/>
    </xf>
    <xf numFmtId="49" fontId="2" fillId="2" borderId="1" xfId="1" applyNumberFormat="1" applyFont="1" applyFill="1" applyBorder="1" applyAlignment="1">
      <alignment horizontal="center" vertical="center" wrapText="1"/>
    </xf>
    <xf numFmtId="0" fontId="2" fillId="2" borderId="1" xfId="1" applyFont="1" applyFill="1" applyBorder="1" applyAlignment="1">
      <alignment vertical="center"/>
    </xf>
    <xf numFmtId="3" fontId="24" fillId="0" borderId="1" xfId="0" applyNumberFormat="1" applyFont="1" applyBorder="1" applyAlignment="1">
      <alignment horizontal="right" vertical="center"/>
    </xf>
    <xf numFmtId="0" fontId="2" fillId="2" borderId="1" xfId="1" applyFont="1" applyFill="1" applyBorder="1" applyAlignment="1">
      <alignment vertical="center" wrapText="1"/>
    </xf>
    <xf numFmtId="0" fontId="2" fillId="2" borderId="1" xfId="1" applyFont="1" applyFill="1" applyBorder="1" applyAlignment="1">
      <alignment horizontal="left" vertical="center"/>
    </xf>
    <xf numFmtId="4" fontId="1" fillId="0" borderId="1" xfId="0" applyNumberFormat="1" applyFont="1" applyFill="1" applyBorder="1" applyAlignment="1">
      <alignment horizontal="center" vertical="center" wrapText="1"/>
    </xf>
    <xf numFmtId="0" fontId="2" fillId="0" borderId="0" xfId="0" applyFont="1" applyAlignment="1">
      <alignment vertical="center"/>
    </xf>
    <xf numFmtId="4" fontId="2" fillId="0" borderId="0" xfId="0" applyNumberFormat="1" applyFont="1" applyAlignment="1">
      <alignment horizontal="right" vertical="center"/>
    </xf>
    <xf numFmtId="4" fontId="5" fillId="0" borderId="0" xfId="0" applyNumberFormat="1" applyFont="1" applyAlignment="1">
      <alignment horizontal="right" vertical="center"/>
    </xf>
    <xf numFmtId="0" fontId="1" fillId="0" borderId="0" xfId="0" applyFont="1" applyAlignment="1">
      <alignment vertical="center"/>
    </xf>
    <xf numFmtId="4" fontId="6" fillId="0" borderId="0" xfId="0" applyNumberFormat="1" applyFont="1" applyAlignment="1">
      <alignment horizontal="right" vertical="center"/>
    </xf>
    <xf numFmtId="4" fontId="6" fillId="0" borderId="0" xfId="0" applyNumberFormat="1" applyFont="1" applyAlignment="1">
      <alignment vertical="center"/>
    </xf>
    <xf numFmtId="0" fontId="5" fillId="0" borderId="0" xfId="0" applyFont="1" applyAlignment="1">
      <alignment vertical="center"/>
    </xf>
    <xf numFmtId="4" fontId="2" fillId="0" borderId="0" xfId="0" applyNumberFormat="1" applyFont="1" applyAlignment="1">
      <alignment vertical="center"/>
    </xf>
    <xf numFmtId="4" fontId="1" fillId="0" borderId="0" xfId="0" applyNumberFormat="1" applyFont="1" applyAlignment="1">
      <alignment horizontal="right" vertical="center"/>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4" fontId="9" fillId="0" borderId="0" xfId="0" applyNumberFormat="1" applyFont="1" applyBorder="1" applyAlignment="1">
      <alignment horizontal="right" vertical="center" wrapText="1"/>
    </xf>
    <xf numFmtId="4" fontId="23" fillId="0" borderId="0" xfId="0" applyNumberFormat="1" applyFont="1" applyBorder="1" applyAlignment="1">
      <alignment horizontal="right" vertical="center" wrapText="1"/>
    </xf>
    <xf numFmtId="4" fontId="9" fillId="0" borderId="0" xfId="0" applyNumberFormat="1" applyFont="1" applyBorder="1" applyAlignment="1">
      <alignment horizontal="center" vertical="center" wrapText="1"/>
    </xf>
    <xf numFmtId="0" fontId="2" fillId="0" borderId="0" xfId="0" applyFont="1" applyFill="1" applyBorder="1" applyAlignment="1">
      <alignment horizontal="left" vertical="center" wrapText="1"/>
    </xf>
    <xf numFmtId="4" fontId="2" fillId="0" borderId="0" xfId="0" applyNumberFormat="1" applyFont="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vertical="center"/>
    </xf>
    <xf numFmtId="4" fontId="2" fillId="0" borderId="0" xfId="0" applyNumberFormat="1" applyFont="1" applyBorder="1" applyAlignment="1">
      <alignment horizontal="right" vertical="center"/>
    </xf>
    <xf numFmtId="4" fontId="2" fillId="0" borderId="0" xfId="0" applyNumberFormat="1" applyFont="1" applyBorder="1" applyAlignment="1">
      <alignment horizontal="right" vertical="center" wrapText="1"/>
    </xf>
    <xf numFmtId="4" fontId="2" fillId="0" borderId="0" xfId="0" applyNumberFormat="1"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4" fontId="2" fillId="0" borderId="0" xfId="0" applyNumberFormat="1" applyFont="1" applyFill="1" applyBorder="1" applyAlignment="1">
      <alignment horizontal="right" vertical="center" wrapText="1"/>
    </xf>
    <xf numFmtId="49" fontId="2" fillId="2" borderId="1" xfId="1" applyNumberFormat="1" applyFont="1" applyFill="1" applyBorder="1" applyAlignment="1">
      <alignment horizontal="center" vertical="center"/>
    </xf>
    <xf numFmtId="4" fontId="24" fillId="0" borderId="1" xfId="0" applyNumberFormat="1" applyFont="1" applyBorder="1" applyAlignment="1">
      <alignment horizontal="center" vertical="center" wrapText="1"/>
    </xf>
    <xf numFmtId="0" fontId="1" fillId="4" borderId="4" xfId="0" applyFont="1" applyFill="1" applyBorder="1" applyAlignment="1">
      <alignment horizontal="center" vertical="center" wrapText="1"/>
    </xf>
    <xf numFmtId="0" fontId="4" fillId="4" borderId="4" xfId="0" applyFont="1" applyFill="1" applyBorder="1" applyAlignment="1">
      <alignment horizontal="center" vertical="center" wrapText="1"/>
    </xf>
    <xf numFmtId="49" fontId="9" fillId="4" borderId="1" xfId="0" applyNumberFormat="1" applyFont="1" applyFill="1" applyBorder="1" applyAlignment="1">
      <alignment horizontal="center"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9" fillId="3" borderId="1" xfId="0" applyNumberFormat="1" applyFont="1" applyFill="1" applyBorder="1" applyAlignment="1">
      <alignment horizontal="center" vertical="center"/>
    </xf>
    <xf numFmtId="0" fontId="4" fillId="3"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1" fillId="0" borderId="0" xfId="0" applyFont="1" applyFill="1" applyAlignment="1">
      <alignment horizontal="center"/>
    </xf>
    <xf numFmtId="0" fontId="10"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29" fillId="0" borderId="1" xfId="0" applyFont="1" applyBorder="1" applyAlignment="1">
      <alignment vertical="center"/>
    </xf>
    <xf numFmtId="0" fontId="34" fillId="0" borderId="1" xfId="0" applyFont="1" applyBorder="1" applyAlignment="1">
      <alignment vertical="center"/>
    </xf>
    <xf numFmtId="0" fontId="26" fillId="0" borderId="1" xfId="0" applyFont="1" applyFill="1" applyBorder="1" applyAlignment="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center" wrapText="1"/>
    </xf>
    <xf numFmtId="4" fontId="26" fillId="0" borderId="1" xfId="0" applyNumberFormat="1" applyFont="1" applyFill="1" applyBorder="1" applyAlignment="1">
      <alignment horizontal="center" vertical="center"/>
    </xf>
    <xf numFmtId="0" fontId="26" fillId="0" borderId="3" xfId="0" applyFont="1" applyBorder="1" applyAlignment="1">
      <alignment horizontal="center" vertical="center"/>
    </xf>
    <xf numFmtId="0" fontId="34" fillId="0" borderId="0" xfId="0" applyFont="1" applyAlignment="1">
      <alignment vertical="center"/>
    </xf>
    <xf numFmtId="0" fontId="34" fillId="0" borderId="3" xfId="0" applyFont="1" applyBorder="1" applyAlignment="1">
      <alignment vertical="center"/>
    </xf>
    <xf numFmtId="0" fontId="30" fillId="0" borderId="1" xfId="0" applyFont="1" applyFill="1" applyBorder="1" applyAlignment="1">
      <alignment vertical="center" wrapText="1"/>
    </xf>
    <xf numFmtId="0" fontId="26" fillId="0" borderId="1" xfId="0" applyFont="1" applyFill="1" applyBorder="1" applyAlignment="1">
      <alignment horizontal="justify" vertical="center" wrapText="1"/>
    </xf>
    <xf numFmtId="0" fontId="34" fillId="0" borderId="1" xfId="0" applyFont="1" applyBorder="1"/>
    <xf numFmtId="0" fontId="30" fillId="0" borderId="8" xfId="0" applyFont="1" applyFill="1" applyBorder="1" applyAlignment="1">
      <alignment vertical="center" wrapText="1"/>
    </xf>
    <xf numFmtId="0" fontId="26" fillId="0" borderId="4" xfId="0" applyFont="1" applyFill="1" applyBorder="1" applyAlignment="1">
      <alignment vertical="center"/>
    </xf>
    <xf numFmtId="4" fontId="26" fillId="0" borderId="4" xfId="0" applyNumberFormat="1" applyFont="1" applyFill="1" applyBorder="1" applyAlignment="1">
      <alignment horizontal="center" vertical="center"/>
    </xf>
    <xf numFmtId="0" fontId="30" fillId="0" borderId="1" xfId="0" applyFont="1" applyBorder="1" applyAlignment="1">
      <alignment vertical="center"/>
    </xf>
    <xf numFmtId="0" fontId="27" fillId="0" borderId="31" xfId="0" applyFont="1" applyFill="1" applyBorder="1" applyAlignment="1">
      <alignment vertical="center" wrapText="1"/>
    </xf>
    <xf numFmtId="0" fontId="35" fillId="0" borderId="31" xfId="0" applyFont="1" applyFill="1" applyBorder="1" applyAlignment="1">
      <alignment vertical="center" wrapText="1"/>
    </xf>
    <xf numFmtId="0" fontId="34" fillId="0" borderId="1" xfId="0" applyFont="1" applyFill="1" applyBorder="1" applyAlignment="1">
      <alignment vertical="center" wrapText="1"/>
    </xf>
    <xf numFmtId="4" fontId="26" fillId="0" borderId="1" xfId="0" applyNumberFormat="1" applyFont="1" applyFill="1" applyBorder="1" applyAlignment="1">
      <alignment horizontal="center" vertical="center" wrapText="1"/>
    </xf>
    <xf numFmtId="0" fontId="26" fillId="0" borderId="31" xfId="0" applyFont="1" applyFill="1" applyBorder="1" applyAlignment="1">
      <alignment vertical="center" wrapText="1"/>
    </xf>
    <xf numFmtId="0" fontId="36" fillId="0" borderId="1" xfId="0" applyFont="1" applyFill="1" applyBorder="1" applyAlignment="1">
      <alignment vertical="center" wrapText="1"/>
    </xf>
    <xf numFmtId="4" fontId="36" fillId="0" borderId="1" xfId="0" applyNumberFormat="1" applyFont="1" applyFill="1" applyBorder="1" applyAlignment="1">
      <alignment horizontal="center" vertical="center"/>
    </xf>
    <xf numFmtId="0" fontId="37" fillId="0" borderId="1" xfId="0" applyFont="1" applyFill="1" applyBorder="1" applyAlignment="1">
      <alignment vertical="center" wrapText="1"/>
    </xf>
    <xf numFmtId="0" fontId="34" fillId="0" borderId="4" xfId="0" applyFont="1" applyBorder="1" applyAlignment="1">
      <alignment horizontal="center" vertical="center" wrapText="1"/>
    </xf>
    <xf numFmtId="0" fontId="34" fillId="0" borderId="3" xfId="0" applyFont="1" applyBorder="1" applyAlignment="1">
      <alignment horizontal="center" vertical="center" wrapText="1"/>
    </xf>
    <xf numFmtId="0" fontId="26" fillId="0" borderId="4" xfId="0" applyFont="1" applyBorder="1" applyAlignment="1">
      <alignment horizontal="center" vertical="center"/>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4" fontId="10" fillId="0" borderId="1" xfId="0" applyNumberFormat="1" applyFont="1" applyBorder="1" applyAlignment="1">
      <alignment vertical="center" wrapText="1"/>
    </xf>
    <xf numFmtId="4" fontId="10" fillId="0" borderId="8" xfId="0" applyNumberFormat="1" applyFont="1" applyBorder="1" applyAlignment="1">
      <alignment vertical="center" wrapText="1"/>
    </xf>
    <xf numFmtId="4" fontId="20" fillId="0" borderId="31" xfId="0" applyNumberFormat="1" applyFont="1" applyFill="1" applyBorder="1" applyAlignment="1">
      <alignment vertical="center"/>
    </xf>
    <xf numFmtId="0" fontId="18" fillId="4" borderId="1" xfId="0" applyFont="1" applyFill="1" applyBorder="1" applyAlignment="1">
      <alignment horizontal="center" vertical="center" wrapText="1"/>
    </xf>
    <xf numFmtId="49" fontId="10" fillId="4" borderId="1" xfId="0" applyNumberFormat="1" applyFont="1" applyFill="1" applyBorder="1" applyAlignment="1">
      <alignment horizontal="center" vertical="center"/>
    </xf>
    <xf numFmtId="49" fontId="9" fillId="0" borderId="1" xfId="0" applyNumberFormat="1" applyFont="1" applyBorder="1" applyAlignment="1">
      <alignment horizontal="center" vertical="center"/>
    </xf>
    <xf numFmtId="0" fontId="9" fillId="0" borderId="0" xfId="0" applyFont="1" applyBorder="1" applyAlignment="1">
      <alignment vertical="center"/>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6" fillId="0" borderId="1" xfId="0" applyFont="1" applyFill="1" applyBorder="1" applyAlignment="1">
      <alignment horizontal="center" vertical="center"/>
    </xf>
    <xf numFmtId="4" fontId="26" fillId="0" borderId="1" xfId="0" applyNumberFormat="1" applyFont="1" applyBorder="1" applyAlignment="1">
      <alignment vertical="center"/>
    </xf>
    <xf numFmtId="4" fontId="26" fillId="0" borderId="1" xfId="0" applyNumberFormat="1" applyFont="1" applyFill="1" applyBorder="1" applyAlignment="1">
      <alignment vertical="center"/>
    </xf>
    <xf numFmtId="0" fontId="26" fillId="0" borderId="3" xfId="0" applyFont="1" applyBorder="1" applyAlignment="1">
      <alignment horizontal="center" vertical="center" wrapText="1"/>
    </xf>
    <xf numFmtId="4" fontId="26" fillId="0" borderId="8" xfId="0" applyNumberFormat="1" applyFont="1" applyFill="1" applyBorder="1" applyAlignment="1">
      <alignment vertical="center"/>
    </xf>
    <xf numFmtId="0" fontId="36" fillId="0" borderId="0" xfId="0" applyFont="1" applyFill="1" applyAlignment="1">
      <alignment vertical="center" wrapText="1"/>
    </xf>
    <xf numFmtId="0" fontId="26" fillId="0" borderId="4" xfId="0" applyFont="1" applyFill="1" applyBorder="1" applyAlignment="1">
      <alignment horizontal="center" vertical="center"/>
    </xf>
    <xf numFmtId="4" fontId="26" fillId="0" borderId="15" xfId="0" applyNumberFormat="1" applyFont="1" applyFill="1" applyBorder="1" applyAlignment="1">
      <alignment vertical="center"/>
    </xf>
    <xf numFmtId="4" fontId="26" fillId="0" borderId="31" xfId="0" applyNumberFormat="1" applyFont="1" applyFill="1" applyBorder="1" applyAlignment="1">
      <alignment vertical="center"/>
    </xf>
    <xf numFmtId="4" fontId="26" fillId="0" borderId="1" xfId="0" applyNumberFormat="1" applyFont="1" applyBorder="1" applyAlignment="1">
      <alignment vertical="center" wrapText="1"/>
    </xf>
    <xf numFmtId="0" fontId="26" fillId="0" borderId="8" xfId="0" applyFont="1" applyFill="1" applyBorder="1" applyAlignment="1">
      <alignment horizontal="center" vertical="center"/>
    </xf>
    <xf numFmtId="0" fontId="33" fillId="0" borderId="1" xfId="0" applyFont="1" applyFill="1" applyBorder="1" applyAlignment="1">
      <alignment horizontal="center" vertical="center"/>
    </xf>
    <xf numFmtId="0" fontId="33" fillId="0" borderId="1" xfId="0" applyFont="1" applyFill="1" applyBorder="1" applyAlignment="1">
      <alignment horizontal="right" vertical="center"/>
    </xf>
    <xf numFmtId="0" fontId="33" fillId="0" borderId="1" xfId="0" applyFont="1" applyFill="1" applyBorder="1" applyAlignment="1">
      <alignment vertical="center" wrapText="1"/>
    </xf>
    <xf numFmtId="0" fontId="33" fillId="0" borderId="1" xfId="0" applyFont="1" applyFill="1" applyBorder="1" applyAlignment="1">
      <alignment horizontal="center" vertical="center" wrapText="1"/>
    </xf>
    <xf numFmtId="4" fontId="33" fillId="0" borderId="1" xfId="0" applyNumberFormat="1" applyFont="1" applyFill="1" applyBorder="1" applyAlignment="1">
      <alignment horizontal="right" vertical="center" wrapText="1"/>
    </xf>
    <xf numFmtId="0" fontId="33" fillId="0" borderId="1" xfId="0" applyFont="1" applyFill="1" applyBorder="1" applyAlignment="1">
      <alignment wrapText="1"/>
    </xf>
    <xf numFmtId="0" fontId="33" fillId="0" borderId="1" xfId="0" applyFont="1" applyFill="1" applyBorder="1" applyAlignment="1">
      <alignment vertical="center"/>
    </xf>
    <xf numFmtId="0" fontId="33" fillId="0" borderId="4" xfId="0" applyFont="1" applyFill="1" applyBorder="1" applyAlignment="1">
      <alignment vertical="center" wrapText="1"/>
    </xf>
    <xf numFmtId="0" fontId="33" fillId="0" borderId="4" xfId="0" applyFont="1" applyFill="1" applyBorder="1" applyAlignment="1">
      <alignment horizontal="center" vertical="center" wrapText="1"/>
    </xf>
    <xf numFmtId="4" fontId="33" fillId="0" borderId="4" xfId="0" applyNumberFormat="1" applyFont="1" applyFill="1" applyBorder="1" applyAlignment="1">
      <alignment horizontal="right" vertical="center" wrapText="1"/>
    </xf>
    <xf numFmtId="4" fontId="33" fillId="0" borderId="31" xfId="0" applyNumberFormat="1" applyFont="1" applyFill="1" applyBorder="1" applyAlignment="1">
      <alignment horizontal="right" vertical="center" wrapText="1"/>
    </xf>
    <xf numFmtId="0" fontId="41" fillId="0" borderId="8" xfId="0" applyFont="1" applyFill="1" applyBorder="1" applyAlignment="1">
      <alignment vertical="center" wrapText="1"/>
    </xf>
    <xf numFmtId="0" fontId="33" fillId="0" borderId="31" xfId="0" applyFont="1" applyFill="1" applyBorder="1" applyAlignment="1">
      <alignment vertical="center" wrapText="1"/>
    </xf>
    <xf numFmtId="0" fontId="33" fillId="0" borderId="3" xfId="0" applyFont="1" applyFill="1" applyBorder="1" applyAlignment="1">
      <alignment horizontal="left" vertical="center" wrapText="1"/>
    </xf>
    <xf numFmtId="0" fontId="33" fillId="0" borderId="3" xfId="0" applyFont="1" applyFill="1" applyBorder="1" applyAlignment="1">
      <alignment horizontal="center" vertical="center" wrapText="1"/>
    </xf>
    <xf numFmtId="0" fontId="33" fillId="0" borderId="3" xfId="0" applyFont="1" applyFill="1" applyBorder="1" applyAlignment="1">
      <alignment horizontal="right" vertical="center" wrapText="1"/>
    </xf>
    <xf numFmtId="4" fontId="33" fillId="0" borderId="3" xfId="0" applyNumberFormat="1" applyFont="1" applyFill="1" applyBorder="1" applyAlignment="1">
      <alignment horizontal="right" vertical="center" wrapText="1"/>
    </xf>
    <xf numFmtId="0" fontId="37" fillId="0" borderId="1" xfId="0" applyFont="1" applyFill="1" applyBorder="1" applyAlignment="1">
      <alignment wrapText="1"/>
    </xf>
    <xf numFmtId="0" fontId="33" fillId="0" borderId="1" xfId="0" applyFont="1" applyFill="1" applyBorder="1" applyAlignment="1">
      <alignment horizontal="right"/>
    </xf>
    <xf numFmtId="0" fontId="42" fillId="0" borderId="8" xfId="0" applyFont="1" applyFill="1" applyBorder="1" applyAlignment="1">
      <alignment vertical="center" wrapText="1"/>
    </xf>
    <xf numFmtId="0" fontId="33" fillId="0" borderId="30" xfId="0" applyFont="1" applyFill="1" applyBorder="1" applyAlignment="1">
      <alignment vertical="center" wrapText="1"/>
    </xf>
    <xf numFmtId="0" fontId="33" fillId="0" borderId="1" xfId="0" applyFont="1" applyFill="1" applyBorder="1" applyAlignment="1">
      <alignment horizontal="right" vertical="center" wrapText="1"/>
    </xf>
    <xf numFmtId="4" fontId="43" fillId="0" borderId="31" xfId="0" applyNumberFormat="1" applyFont="1" applyFill="1" applyBorder="1" applyAlignment="1">
      <alignment vertical="center"/>
    </xf>
    <xf numFmtId="0" fontId="37" fillId="0" borderId="8" xfId="0" applyFont="1" applyFill="1" applyBorder="1" applyAlignment="1">
      <alignment vertical="center" wrapText="1"/>
    </xf>
    <xf numFmtId="0" fontId="36" fillId="0" borderId="1" xfId="0" applyFont="1" applyFill="1" applyBorder="1" applyAlignment="1">
      <alignment horizontal="center" vertical="center"/>
    </xf>
    <xf numFmtId="4" fontId="36" fillId="0" borderId="1" xfId="0" applyNumberFormat="1" applyFont="1" applyFill="1" applyBorder="1" applyAlignment="1">
      <alignment horizontal="center" vertical="center" wrapText="1"/>
    </xf>
    <xf numFmtId="4" fontId="36" fillId="0" borderId="8" xfId="0" applyNumberFormat="1" applyFont="1" applyFill="1" applyBorder="1" applyAlignment="1">
      <alignment vertical="center"/>
    </xf>
    <xf numFmtId="4" fontId="36" fillId="0" borderId="8" xfId="0" applyNumberFormat="1" applyFont="1" applyFill="1" applyBorder="1" applyAlignment="1">
      <alignment vertical="center" wrapText="1"/>
    </xf>
    <xf numFmtId="0" fontId="36" fillId="0" borderId="1" xfId="0" applyFont="1" applyFill="1" applyBorder="1" applyAlignment="1">
      <alignment horizontal="center" vertical="center" wrapText="1"/>
    </xf>
    <xf numFmtId="4" fontId="43" fillId="0" borderId="1" xfId="0" applyNumberFormat="1" applyFont="1" applyFill="1" applyBorder="1" applyAlignment="1">
      <alignment vertical="center"/>
    </xf>
    <xf numFmtId="0" fontId="44" fillId="0" borderId="8" xfId="0" applyFont="1" applyFill="1" applyBorder="1" applyAlignment="1">
      <alignment vertical="center" wrapText="1"/>
    </xf>
    <xf numFmtId="0" fontId="29" fillId="0" borderId="0" xfId="0" applyFont="1" applyFill="1" applyAlignment="1">
      <alignment horizontal="left"/>
    </xf>
    <xf numFmtId="0" fontId="29" fillId="0" borderId="0" xfId="0" applyFont="1" applyFill="1"/>
    <xf numFmtId="0" fontId="45" fillId="0" borderId="0" xfId="0" applyFont="1" applyFill="1" applyAlignment="1">
      <alignment horizontal="left"/>
    </xf>
    <xf numFmtId="0" fontId="45" fillId="0" borderId="0" xfId="0" applyFont="1" applyFill="1"/>
    <xf numFmtId="0" fontId="29" fillId="0" borderId="0" xfId="0" applyFont="1" applyFill="1" applyAlignment="1">
      <alignment horizontal="left" vertical="center"/>
    </xf>
    <xf numFmtId="0" fontId="29" fillId="0" borderId="0" xfId="0" applyFont="1" applyFill="1" applyAlignment="1">
      <alignment vertical="center"/>
    </xf>
    <xf numFmtId="3" fontId="15" fillId="0" borderId="0" xfId="0" applyNumberFormat="1" applyFont="1" applyFill="1"/>
    <xf numFmtId="3" fontId="29" fillId="0" borderId="0" xfId="0" applyNumberFormat="1" applyFont="1" applyFill="1"/>
    <xf numFmtId="0" fontId="20" fillId="0" borderId="0" xfId="0" applyFont="1" applyFill="1"/>
    <xf numFmtId="0" fontId="29" fillId="0" borderId="0" xfId="0" applyFont="1"/>
    <xf numFmtId="0" fontId="15" fillId="0" borderId="0" xfId="0" applyFont="1" applyAlignment="1">
      <alignment horizontal="right"/>
    </xf>
    <xf numFmtId="0" fontId="45" fillId="0" borderId="0" xfId="0" applyFont="1" applyAlignment="1">
      <alignment horizontal="center"/>
    </xf>
    <xf numFmtId="0" fontId="29" fillId="0" borderId="7" xfId="0" applyFont="1" applyBorder="1" applyAlignment="1">
      <alignment horizontal="center" vertical="center"/>
    </xf>
    <xf numFmtId="0" fontId="29" fillId="0" borderId="0" xfId="0" applyFont="1" applyAlignment="1">
      <alignment horizontal="center" vertical="center"/>
    </xf>
    <xf numFmtId="0" fontId="45" fillId="0" borderId="7" xfId="0" applyFont="1" applyBorder="1" applyAlignment="1">
      <alignment horizontal="center" vertical="center" wrapText="1"/>
    </xf>
    <xf numFmtId="3" fontId="29" fillId="0" borderId="7" xfId="0" applyNumberFormat="1" applyFont="1" applyBorder="1" applyAlignment="1">
      <alignment horizontal="center"/>
    </xf>
    <xf numFmtId="0" fontId="29" fillId="0" borderId="7" xfId="0" applyFont="1" applyBorder="1" applyAlignment="1">
      <alignment horizontal="center"/>
    </xf>
    <xf numFmtId="0" fontId="29" fillId="0" borderId="0" xfId="0" applyFont="1" applyBorder="1"/>
    <xf numFmtId="0" fontId="1" fillId="0" borderId="0" xfId="0" applyFont="1" applyAlignment="1">
      <alignment horizontal="right" vertical="center"/>
    </xf>
    <xf numFmtId="0" fontId="1" fillId="0" borderId="0" xfId="0" applyFont="1" applyBorder="1" applyAlignment="1">
      <alignment vertical="center"/>
    </xf>
    <xf numFmtId="0" fontId="19" fillId="0" borderId="0" xfId="0" applyFont="1" applyBorder="1" applyAlignment="1">
      <alignment vertical="center"/>
    </xf>
    <xf numFmtId="0" fontId="19" fillId="0" borderId="0" xfId="0" applyFont="1" applyAlignment="1">
      <alignment vertical="center"/>
    </xf>
    <xf numFmtId="0" fontId="21" fillId="0" borderId="0" xfId="0" applyFont="1" applyBorder="1" applyAlignment="1">
      <alignment vertical="center"/>
    </xf>
    <xf numFmtId="0" fontId="4" fillId="0" borderId="0" xfId="0" applyFont="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6" fillId="0" borderId="0" xfId="0" applyFont="1" applyBorder="1" applyAlignment="1">
      <alignment horizontal="center" vertical="center"/>
    </xf>
    <xf numFmtId="0" fontId="16" fillId="0" borderId="0" xfId="0" applyFont="1" applyBorder="1" applyAlignment="1">
      <alignment horizontal="center" vertical="center" wrapText="1"/>
    </xf>
    <xf numFmtId="0" fontId="9" fillId="0" borderId="1" xfId="0" applyFont="1" applyBorder="1" applyAlignment="1">
      <alignment horizontal="left" vertical="center" wrapText="1"/>
    </xf>
    <xf numFmtId="0" fontId="10" fillId="0" borderId="1" xfId="0" applyFont="1" applyBorder="1" applyAlignment="1">
      <alignment horizontal="center" vertical="center" wrapText="1"/>
    </xf>
    <xf numFmtId="0" fontId="4" fillId="0" borderId="1"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10" fillId="0" borderId="1" xfId="0" applyFont="1" applyBorder="1" applyAlignment="1">
      <alignment vertical="center" wrapText="1"/>
    </xf>
    <xf numFmtId="0" fontId="21" fillId="0" borderId="0" xfId="0" applyFont="1" applyAlignment="1">
      <alignment vertical="center"/>
    </xf>
    <xf numFmtId="0" fontId="9" fillId="0" borderId="0" xfId="0" applyFont="1" applyAlignment="1">
      <alignment vertical="center"/>
    </xf>
    <xf numFmtId="0" fontId="22" fillId="0" borderId="0" xfId="0" applyFont="1" applyAlignment="1">
      <alignment vertical="center"/>
    </xf>
    <xf numFmtId="0" fontId="33"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16" fillId="5" borderId="0" xfId="0" applyFont="1" applyFill="1"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11" fillId="0" borderId="0" xfId="0" applyFont="1" applyFill="1" applyBorder="1"/>
    <xf numFmtId="0" fontId="11" fillId="0" borderId="0" xfId="0" applyFont="1" applyFill="1" applyBorder="1" applyAlignment="1">
      <alignment horizontal="right"/>
    </xf>
    <xf numFmtId="0" fontId="5" fillId="0" borderId="0" xfId="0" applyFont="1" applyFill="1" applyBorder="1" applyAlignment="1"/>
    <xf numFmtId="49" fontId="5" fillId="0" borderId="0" xfId="0" applyNumberFormat="1" applyFont="1" applyFill="1" applyBorder="1" applyAlignment="1">
      <alignment horizontal="left" vertical="center"/>
    </xf>
    <xf numFmtId="0" fontId="1" fillId="0" borderId="0" xfId="0" applyFont="1" applyFill="1" applyBorder="1"/>
    <xf numFmtId="0" fontId="46" fillId="0" borderId="0" xfId="0" applyFont="1" applyFill="1" applyBorder="1"/>
    <xf numFmtId="0" fontId="46" fillId="0" borderId="0" xfId="0" applyFont="1" applyFill="1" applyBorder="1" applyAlignment="1">
      <alignment horizontal="right"/>
    </xf>
    <xf numFmtId="0" fontId="2" fillId="0" borderId="0" xfId="0" applyFont="1" applyFill="1" applyBorder="1"/>
    <xf numFmtId="0" fontId="2" fillId="0" borderId="0" xfId="0" applyFont="1" applyFill="1" applyBorder="1" applyAlignment="1">
      <alignment horizontal="right"/>
    </xf>
    <xf numFmtId="0" fontId="47" fillId="0" borderId="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3" fontId="1" fillId="0" borderId="1" xfId="0" applyNumberFormat="1" applyFont="1" applyFill="1" applyBorder="1" applyAlignment="1">
      <alignment horizontal="right" vertical="center" wrapText="1"/>
    </xf>
    <xf numFmtId="4" fontId="1" fillId="0" borderId="5"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right" vertical="center" wrapText="1"/>
    </xf>
    <xf numFmtId="3" fontId="49" fillId="0" borderId="1" xfId="0" applyNumberFormat="1" applyFont="1" applyFill="1" applyBorder="1" applyAlignment="1">
      <alignment horizontal="right" vertical="center" wrapText="1"/>
    </xf>
    <xf numFmtId="3" fontId="1" fillId="0" borderId="1" xfId="0" quotePrefix="1" applyNumberFormat="1" applyFont="1" applyFill="1" applyBorder="1" applyAlignment="1">
      <alignment horizontal="right" vertical="center" wrapText="1"/>
    </xf>
    <xf numFmtId="3" fontId="2" fillId="0" borderId="1" xfId="0" quotePrefix="1" applyNumberFormat="1" applyFont="1" applyFill="1" applyBorder="1" applyAlignment="1">
      <alignment horizontal="right" vertical="center" wrapText="1"/>
    </xf>
    <xf numFmtId="3" fontId="2" fillId="0" borderId="1" xfId="0" applyNumberFormat="1" applyFont="1" applyFill="1" applyBorder="1" applyAlignment="1">
      <alignment horizontal="right" vertical="center"/>
    </xf>
    <xf numFmtId="3" fontId="1" fillId="0" borderId="1" xfId="0" applyNumberFormat="1" applyFont="1" applyFill="1" applyBorder="1" applyAlignment="1">
      <alignment horizontal="right" vertical="center"/>
    </xf>
    <xf numFmtId="0" fontId="2" fillId="0" borderId="9" xfId="0" applyFont="1" applyFill="1" applyBorder="1" applyAlignment="1">
      <alignment vertical="center" wrapText="1"/>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vertical="center"/>
    </xf>
    <xf numFmtId="0" fontId="2" fillId="0" borderId="0" xfId="0" applyFont="1" applyFill="1" applyBorder="1" applyAlignment="1">
      <alignment horizontal="center"/>
    </xf>
    <xf numFmtId="0" fontId="6" fillId="0" borderId="0" xfId="0" applyFont="1" applyFill="1"/>
    <xf numFmtId="0" fontId="1" fillId="0" borderId="0" xfId="0" applyFont="1" applyFill="1" applyAlignment="1">
      <alignment horizontal="right"/>
    </xf>
    <xf numFmtId="0" fontId="1" fillId="0" borderId="0" xfId="0" applyFont="1" applyFill="1"/>
    <xf numFmtId="0" fontId="2" fillId="0" borderId="0" xfId="0" applyFont="1" applyFill="1"/>
    <xf numFmtId="0" fontId="23" fillId="0" borderId="0" xfId="0" applyFont="1" applyFill="1"/>
    <xf numFmtId="0" fontId="23" fillId="0" borderId="0" xfId="0" applyFont="1" applyFill="1" applyAlignment="1">
      <alignment horizontal="right"/>
    </xf>
    <xf numFmtId="0" fontId="2" fillId="0" borderId="0" xfId="0" applyFont="1" applyFill="1" applyAlignment="1">
      <alignment horizontal="right"/>
    </xf>
    <xf numFmtId="0" fontId="5" fillId="0" borderId="1"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5" fillId="0" borderId="1" xfId="0" applyFont="1" applyFill="1" applyBorder="1" applyAlignment="1">
      <alignment vertical="center" wrapText="1"/>
    </xf>
    <xf numFmtId="0" fontId="11"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3" fontId="5" fillId="0" borderId="1" xfId="0" applyNumberFormat="1" applyFont="1" applyFill="1" applyBorder="1" applyAlignment="1">
      <alignment vertical="center" wrapText="1"/>
    </xf>
    <xf numFmtId="4" fontId="11" fillId="0" borderId="5" xfId="0" applyNumberFormat="1" applyFont="1" applyFill="1" applyBorder="1" applyAlignment="1">
      <alignment horizontal="center" vertical="center" wrapText="1"/>
    </xf>
    <xf numFmtId="0" fontId="11" fillId="0" borderId="1" xfId="0" applyFont="1" applyFill="1" applyBorder="1" applyAlignment="1">
      <alignment vertical="center" wrapText="1"/>
    </xf>
    <xf numFmtId="3" fontId="11" fillId="0" borderId="1" xfId="0" applyNumberFormat="1" applyFont="1" applyFill="1" applyBorder="1" applyAlignment="1">
      <alignment vertical="center" wrapText="1"/>
    </xf>
    <xf numFmtId="3" fontId="1" fillId="0" borderId="1" xfId="0" applyNumberFormat="1" applyFont="1" applyFill="1" applyBorder="1" applyAlignment="1">
      <alignment vertical="center" wrapText="1"/>
    </xf>
    <xf numFmtId="3" fontId="11" fillId="0" borderId="1" xfId="0" applyNumberFormat="1" applyFont="1" applyFill="1" applyBorder="1" applyAlignment="1">
      <alignment horizontal="right" vertical="center" wrapText="1"/>
    </xf>
    <xf numFmtId="3" fontId="11" fillId="0" borderId="1" xfId="0" applyNumberFormat="1" applyFont="1" applyFill="1" applyBorder="1" applyAlignment="1">
      <alignment vertical="center"/>
    </xf>
    <xf numFmtId="0" fontId="11" fillId="0" borderId="10" xfId="0" applyFont="1" applyFill="1" applyBorder="1" applyAlignment="1">
      <alignment horizontal="center" vertical="center" wrapText="1"/>
    </xf>
    <xf numFmtId="0" fontId="5" fillId="0" borderId="11" xfId="0" applyFont="1" applyFill="1" applyBorder="1" applyAlignment="1">
      <alignment vertical="center" wrapText="1"/>
    </xf>
    <xf numFmtId="0" fontId="11" fillId="0" borderId="11" xfId="0" applyFont="1" applyFill="1" applyBorder="1" applyAlignment="1">
      <alignment horizontal="center" vertical="center" wrapText="1"/>
    </xf>
    <xf numFmtId="3" fontId="5" fillId="0" borderId="11" xfId="0" applyNumberFormat="1" applyFont="1" applyFill="1" applyBorder="1" applyAlignment="1">
      <alignment vertical="center"/>
    </xf>
    <xf numFmtId="4" fontId="11" fillId="0" borderId="12" xfId="0" applyNumberFormat="1" applyFont="1" applyFill="1" applyBorder="1" applyAlignment="1">
      <alignment horizontal="center" vertical="center" wrapText="1"/>
    </xf>
    <xf numFmtId="0" fontId="2" fillId="0" borderId="0" xfId="2" applyFont="1" applyFill="1"/>
    <xf numFmtId="0" fontId="1" fillId="0" borderId="0" xfId="2" applyFont="1" applyFill="1" applyAlignment="1">
      <alignment horizontal="center"/>
    </xf>
    <xf numFmtId="0" fontId="2" fillId="0" borderId="0" xfId="2" applyFont="1" applyFill="1" applyAlignment="1">
      <alignment horizontal="right"/>
    </xf>
    <xf numFmtId="0" fontId="2" fillId="0" borderId="1" xfId="2" applyFont="1" applyFill="1" applyBorder="1" applyAlignment="1">
      <alignment horizontal="center" vertical="center" wrapText="1"/>
    </xf>
    <xf numFmtId="0" fontId="2" fillId="0" borderId="5" xfId="2" applyFont="1" applyFill="1" applyBorder="1" applyAlignment="1">
      <alignment horizontal="center" wrapText="1"/>
    </xf>
    <xf numFmtId="0" fontId="1" fillId="0" borderId="9" xfId="2" applyFont="1" applyFill="1" applyBorder="1" applyAlignment="1">
      <alignment horizontal="center" vertical="center" wrapText="1"/>
    </xf>
    <xf numFmtId="49" fontId="2" fillId="5" borderId="9" xfId="2" applyNumberFormat="1" applyFont="1" applyFill="1" applyBorder="1" applyAlignment="1">
      <alignment horizontal="left" vertical="center" wrapText="1"/>
    </xf>
    <xf numFmtId="3" fontId="2" fillId="5" borderId="1" xfId="2" applyNumberFormat="1" applyFont="1" applyFill="1" applyBorder="1" applyAlignment="1">
      <alignment horizontal="right" vertical="center" wrapText="1"/>
    </xf>
    <xf numFmtId="3" fontId="2" fillId="5" borderId="1" xfId="2" applyNumberFormat="1" applyFont="1" applyFill="1" applyBorder="1" applyAlignment="1">
      <alignment vertical="center"/>
    </xf>
    <xf numFmtId="3" fontId="2" fillId="5" borderId="1" xfId="2" applyNumberFormat="1" applyFont="1" applyFill="1" applyBorder="1" applyAlignment="1">
      <alignment vertical="center" wrapText="1"/>
    </xf>
    <xf numFmtId="3" fontId="1" fillId="5" borderId="5" xfId="2" applyNumberFormat="1" applyFont="1" applyFill="1" applyBorder="1" applyAlignment="1">
      <alignment horizontal="right" vertical="center" wrapText="1"/>
    </xf>
    <xf numFmtId="3" fontId="2" fillId="5" borderId="4" xfId="2" applyNumberFormat="1" applyFont="1" applyFill="1" applyBorder="1" applyAlignment="1">
      <alignment horizontal="center" vertical="center" wrapText="1"/>
    </xf>
    <xf numFmtId="3" fontId="2" fillId="5" borderId="4" xfId="2" applyNumberFormat="1" applyFont="1" applyFill="1" applyBorder="1" applyAlignment="1">
      <alignment horizontal="right" vertical="center" wrapText="1"/>
    </xf>
    <xf numFmtId="3" fontId="2" fillId="5" borderId="4" xfId="2" applyNumberFormat="1" applyFont="1" applyFill="1" applyBorder="1" applyAlignment="1">
      <alignment vertical="center" wrapText="1"/>
    </xf>
    <xf numFmtId="49" fontId="1" fillId="5" borderId="18" xfId="2" applyNumberFormat="1" applyFont="1" applyFill="1" applyBorder="1" applyAlignment="1">
      <alignment horizontal="right" vertical="center" wrapText="1"/>
    </xf>
    <xf numFmtId="49" fontId="2" fillId="5" borderId="13" xfId="2" applyNumberFormat="1" applyFont="1" applyFill="1" applyBorder="1" applyAlignment="1">
      <alignment horizontal="left" vertical="center" wrapText="1"/>
    </xf>
    <xf numFmtId="3" fontId="2" fillId="5" borderId="1" xfId="2" applyNumberFormat="1" applyFont="1" applyFill="1" applyBorder="1" applyAlignment="1">
      <alignment horizontal="center" vertical="center" wrapText="1"/>
    </xf>
    <xf numFmtId="3" fontId="2" fillId="5" borderId="15" xfId="2" applyNumberFormat="1" applyFont="1" applyFill="1" applyBorder="1" applyAlignment="1">
      <alignment vertical="center" wrapText="1"/>
    </xf>
    <xf numFmtId="49" fontId="1" fillId="5" borderId="5" xfId="2" applyNumberFormat="1" applyFont="1" applyFill="1" applyBorder="1" applyAlignment="1">
      <alignment horizontal="right" vertical="center" wrapText="1"/>
    </xf>
    <xf numFmtId="49" fontId="1" fillId="5" borderId="9" xfId="2" applyNumberFormat="1" applyFont="1" applyFill="1" applyBorder="1" applyAlignment="1">
      <alignment horizontal="left" vertical="center" wrapText="1"/>
    </xf>
    <xf numFmtId="3" fontId="1" fillId="5" borderId="1" xfId="2" applyNumberFormat="1" applyFont="1" applyFill="1" applyBorder="1" applyAlignment="1">
      <alignment vertical="center" wrapText="1"/>
    </xf>
    <xf numFmtId="0" fontId="2" fillId="5" borderId="9" xfId="2" applyFont="1" applyFill="1" applyBorder="1" applyAlignment="1">
      <alignment horizontal="left" wrapText="1"/>
    </xf>
    <xf numFmtId="0" fontId="1" fillId="5" borderId="10" xfId="2" applyFont="1" applyFill="1" applyBorder="1" applyAlignment="1">
      <alignment horizontal="left" wrapText="1"/>
    </xf>
    <xf numFmtId="3" fontId="1" fillId="5" borderId="11" xfId="2" applyNumberFormat="1" applyFont="1" applyFill="1" applyBorder="1" applyAlignment="1">
      <alignment vertical="center" wrapText="1"/>
    </xf>
    <xf numFmtId="49" fontId="2" fillId="0" borderId="0" xfId="2" applyNumberFormat="1" applyFont="1" applyFill="1" applyBorder="1" applyAlignment="1">
      <alignment horizontal="center" vertical="center"/>
    </xf>
    <xf numFmtId="49" fontId="2" fillId="0" borderId="0" xfId="2" applyNumberFormat="1" applyFont="1" applyFill="1" applyBorder="1" applyAlignment="1">
      <alignment horizontal="center" vertical="center" textRotation="90" wrapText="1"/>
    </xf>
    <xf numFmtId="0" fontId="2" fillId="0" borderId="0" xfId="2" applyFont="1" applyFill="1" applyBorder="1" applyAlignment="1">
      <alignment vertical="center" wrapText="1"/>
    </xf>
    <xf numFmtId="0" fontId="2" fillId="0" borderId="0" xfId="2" applyFont="1" applyFill="1" applyBorder="1" applyAlignment="1">
      <alignment horizontal="center" vertical="center" wrapText="1"/>
    </xf>
    <xf numFmtId="0" fontId="2" fillId="0" borderId="9" xfId="2" applyFont="1" applyFill="1" applyBorder="1" applyAlignment="1">
      <alignment horizontal="center" vertical="center"/>
    </xf>
    <xf numFmtId="0" fontId="2" fillId="0" borderId="5" xfId="2" applyFont="1" applyFill="1" applyBorder="1" applyAlignment="1">
      <alignment horizontal="center" vertical="center"/>
    </xf>
    <xf numFmtId="0" fontId="2" fillId="0" borderId="9" xfId="2" applyFont="1" applyFill="1" applyBorder="1" applyAlignment="1">
      <alignment horizontal="left" vertical="center"/>
    </xf>
    <xf numFmtId="0" fontId="2" fillId="0" borderId="5" xfId="2" applyFont="1" applyFill="1" applyBorder="1" applyAlignment="1">
      <alignment horizontal="center" vertical="center" wrapText="1"/>
    </xf>
    <xf numFmtId="49" fontId="2" fillId="0" borderId="9" xfId="2" applyNumberFormat="1" applyFont="1" applyFill="1" applyBorder="1" applyAlignment="1">
      <alignment vertical="center" wrapText="1"/>
    </xf>
    <xf numFmtId="49" fontId="2" fillId="5" borderId="9" xfId="2" applyNumberFormat="1" applyFont="1" applyFill="1" applyBorder="1" applyAlignment="1">
      <alignment vertical="center" wrapText="1"/>
    </xf>
    <xf numFmtId="49" fontId="2" fillId="5" borderId="14" xfId="2" applyNumberFormat="1" applyFont="1" applyFill="1" applyBorder="1" applyAlignment="1">
      <alignment vertical="center" wrapText="1"/>
    </xf>
    <xf numFmtId="3" fontId="2" fillId="5" borderId="1" xfId="2" applyNumberFormat="1" applyFont="1" applyFill="1" applyBorder="1" applyAlignment="1">
      <alignment horizontal="right" vertical="center"/>
    </xf>
    <xf numFmtId="49" fontId="1" fillId="0" borderId="13" xfId="2" applyNumberFormat="1" applyFont="1" applyFill="1" applyBorder="1" applyAlignment="1">
      <alignment horizontal="left" vertical="center" wrapText="1"/>
    </xf>
    <xf numFmtId="3" fontId="1" fillId="0" borderId="4" xfId="2" applyNumberFormat="1" applyFont="1" applyFill="1" applyBorder="1" applyAlignment="1">
      <alignment horizontal="right" vertical="center" wrapText="1"/>
    </xf>
    <xf numFmtId="4" fontId="1" fillId="0" borderId="18" xfId="3" applyNumberFormat="1" applyFont="1" applyFill="1" applyBorder="1" applyAlignment="1">
      <alignment horizontal="center" vertical="center"/>
    </xf>
    <xf numFmtId="0" fontId="2" fillId="0" borderId="10" xfId="2" applyFont="1" applyFill="1" applyBorder="1" applyAlignment="1">
      <alignment horizontal="left" vertical="center" wrapText="1"/>
    </xf>
    <xf numFmtId="3" fontId="2" fillId="0" borderId="11" xfId="2" applyNumberFormat="1" applyFont="1" applyFill="1" applyBorder="1" applyAlignment="1">
      <alignment vertical="center"/>
    </xf>
    <xf numFmtId="49" fontId="2" fillId="0" borderId="12" xfId="2" applyNumberFormat="1" applyFont="1" applyFill="1" applyBorder="1" applyAlignment="1">
      <alignment vertical="center" wrapText="1"/>
    </xf>
    <xf numFmtId="0" fontId="2" fillId="0" borderId="0" xfId="2" applyFont="1" applyFill="1" applyBorder="1" applyAlignment="1">
      <alignment horizontal="left" vertical="center" wrapText="1"/>
    </xf>
    <xf numFmtId="3" fontId="2" fillId="0" borderId="0" xfId="2" applyNumberFormat="1" applyFont="1" applyFill="1" applyBorder="1" applyAlignment="1">
      <alignment vertical="center"/>
    </xf>
    <xf numFmtId="49" fontId="2" fillId="0" borderId="0" xfId="2" applyNumberFormat="1" applyFont="1" applyFill="1" applyBorder="1" applyAlignment="1">
      <alignment vertical="center" wrapText="1"/>
    </xf>
    <xf numFmtId="49" fontId="2" fillId="0" borderId="9" xfId="2" applyNumberFormat="1" applyFont="1" applyFill="1" applyBorder="1" applyAlignment="1">
      <alignment horizontal="left" vertical="center" wrapText="1"/>
    </xf>
    <xf numFmtId="49" fontId="2" fillId="0" borderId="1" xfId="2" applyNumberFormat="1" applyFont="1" applyFill="1" applyBorder="1" applyAlignment="1">
      <alignment horizontal="left" vertical="center" wrapText="1"/>
    </xf>
    <xf numFmtId="3" fontId="2" fillId="0" borderId="1" xfId="2" applyNumberFormat="1" applyFont="1" applyFill="1" applyBorder="1" applyAlignment="1">
      <alignment horizontal="center" vertical="center" wrapText="1"/>
    </xf>
    <xf numFmtId="3" fontId="2" fillId="0" borderId="1" xfId="2" applyNumberFormat="1" applyFont="1" applyFill="1" applyBorder="1" applyAlignment="1">
      <alignment vertical="center" wrapText="1"/>
    </xf>
    <xf numFmtId="49" fontId="2" fillId="0" borderId="5" xfId="2" applyNumberFormat="1" applyFont="1" applyFill="1" applyBorder="1" applyAlignment="1">
      <alignment vertical="center" wrapText="1"/>
    </xf>
    <xf numFmtId="3" fontId="2" fillId="0" borderId="1" xfId="2" applyNumberFormat="1" applyFont="1" applyFill="1" applyBorder="1" applyAlignment="1">
      <alignment horizontal="right" vertical="center" wrapText="1"/>
    </xf>
    <xf numFmtId="3" fontId="2" fillId="0" borderId="1" xfId="2" applyNumberFormat="1" applyFont="1" applyFill="1" applyBorder="1" applyAlignment="1">
      <alignment horizontal="center" vertical="center"/>
    </xf>
    <xf numFmtId="3" fontId="1" fillId="0" borderId="5" xfId="2" applyNumberFormat="1" applyFont="1" applyFill="1" applyBorder="1" applyAlignment="1">
      <alignment vertical="center" wrapText="1"/>
    </xf>
    <xf numFmtId="49" fontId="1" fillId="0" borderId="9" xfId="2" applyNumberFormat="1" applyFont="1" applyFill="1" applyBorder="1" applyAlignment="1">
      <alignment horizontal="left" vertical="center" wrapText="1"/>
    </xf>
    <xf numFmtId="3" fontId="1" fillId="0" borderId="1" xfId="2" applyNumberFormat="1" applyFont="1" applyFill="1" applyBorder="1" applyAlignment="1">
      <alignment horizontal="center" vertical="center" wrapText="1"/>
    </xf>
    <xf numFmtId="3" fontId="1" fillId="0" borderId="1" xfId="2" applyNumberFormat="1" applyFont="1" applyFill="1" applyBorder="1" applyAlignment="1">
      <alignment horizontal="center" vertical="center"/>
    </xf>
    <xf numFmtId="3" fontId="1" fillId="0" borderId="1" xfId="2" applyNumberFormat="1" applyFont="1" applyFill="1" applyBorder="1" applyAlignment="1">
      <alignment vertical="center" wrapText="1"/>
    </xf>
    <xf numFmtId="4" fontId="1" fillId="0" borderId="5" xfId="2" applyNumberFormat="1" applyFont="1" applyFill="1" applyBorder="1" applyAlignment="1">
      <alignment horizontal="center" vertical="center" wrapText="1"/>
    </xf>
    <xf numFmtId="0" fontId="2" fillId="0" borderId="11" xfId="2" applyFont="1" applyFill="1" applyBorder="1" applyAlignment="1">
      <alignment vertical="center"/>
    </xf>
    <xf numFmtId="0" fontId="2" fillId="0" borderId="11" xfId="2" applyFont="1" applyFill="1" applyBorder="1" applyAlignment="1">
      <alignment horizontal="center" vertical="center"/>
    </xf>
    <xf numFmtId="0" fontId="2" fillId="0" borderId="12" xfId="2" applyFont="1" applyFill="1" applyBorder="1" applyAlignment="1">
      <alignment vertical="center"/>
    </xf>
    <xf numFmtId="0" fontId="2" fillId="0" borderId="0" xfId="2" applyFont="1" applyFill="1" applyBorder="1" applyAlignment="1">
      <alignment horizontal="left" wrapText="1"/>
    </xf>
    <xf numFmtId="0" fontId="2" fillId="0" borderId="0" xfId="2" applyFont="1" applyFill="1" applyBorder="1"/>
    <xf numFmtId="0" fontId="2" fillId="0" borderId="0" xfId="2" applyFont="1" applyFill="1" applyBorder="1" applyAlignment="1">
      <alignment horizontal="center"/>
    </xf>
    <xf numFmtId="0" fontId="2" fillId="0" borderId="0" xfId="2" applyFont="1" applyFill="1" applyBorder="1" applyAlignment="1"/>
    <xf numFmtId="0" fontId="2" fillId="0" borderId="5" xfId="2" applyFont="1" applyFill="1" applyBorder="1" applyAlignment="1">
      <alignment vertical="center"/>
    </xf>
    <xf numFmtId="3" fontId="2" fillId="0" borderId="1" xfId="2" applyNumberFormat="1" applyFont="1" applyFill="1" applyBorder="1" applyAlignment="1">
      <alignment horizontal="right" vertical="center"/>
    </xf>
    <xf numFmtId="3" fontId="1" fillId="0" borderId="1" xfId="2" applyNumberFormat="1" applyFont="1" applyFill="1" applyBorder="1" applyAlignment="1">
      <alignment horizontal="right" vertical="center" wrapText="1"/>
    </xf>
    <xf numFmtId="3" fontId="1" fillId="0" borderId="1" xfId="2" applyNumberFormat="1" applyFont="1" applyFill="1" applyBorder="1" applyAlignment="1">
      <alignment horizontal="right" vertical="center"/>
    </xf>
    <xf numFmtId="0" fontId="1" fillId="0" borderId="5" xfId="2" applyFont="1" applyFill="1" applyBorder="1" applyAlignment="1">
      <alignment horizontal="center" vertical="center" wrapText="1"/>
    </xf>
    <xf numFmtId="0" fontId="2" fillId="0" borderId="5" xfId="2" applyFont="1" applyFill="1" applyBorder="1" applyAlignment="1">
      <alignment vertical="center" wrapText="1"/>
    </xf>
    <xf numFmtId="2" fontId="1" fillId="0" borderId="5" xfId="2" applyNumberFormat="1" applyFont="1" applyFill="1" applyBorder="1" applyAlignment="1">
      <alignment horizontal="center" vertical="center"/>
    </xf>
    <xf numFmtId="0" fontId="23" fillId="0" borderId="0" xfId="2" applyFont="1" applyFill="1" applyAlignment="1">
      <alignment horizontal="center" vertical="top" wrapText="1"/>
    </xf>
    <xf numFmtId="49" fontId="23" fillId="0" borderId="0" xfId="2" applyNumberFormat="1" applyFont="1" applyAlignment="1">
      <alignment horizontal="left" vertical="top"/>
    </xf>
    <xf numFmtId="49" fontId="23" fillId="0" borderId="0" xfId="2" applyNumberFormat="1" applyFont="1" applyFill="1" applyAlignment="1">
      <alignment horizontal="left" vertical="top"/>
    </xf>
    <xf numFmtId="0" fontId="24" fillId="0" borderId="0" xfId="2" applyFont="1" applyFill="1" applyAlignment="1"/>
    <xf numFmtId="0" fontId="24" fillId="0" borderId="0" xfId="2" applyFont="1" applyFill="1"/>
    <xf numFmtId="0" fontId="24" fillId="0" borderId="0" xfId="0" applyFont="1" applyFill="1"/>
    <xf numFmtId="0" fontId="24" fillId="0" borderId="0" xfId="2" applyFont="1" applyFill="1" applyAlignment="1">
      <alignment horizontal="center"/>
    </xf>
    <xf numFmtId="0" fontId="2" fillId="5" borderId="9" xfId="2" applyFont="1" applyFill="1" applyBorder="1" applyAlignment="1">
      <alignment horizontal="left" vertical="center"/>
    </xf>
    <xf numFmtId="3" fontId="2" fillId="5" borderId="5" xfId="2" applyNumberFormat="1" applyFont="1" applyFill="1" applyBorder="1" applyAlignment="1">
      <alignment vertical="center"/>
    </xf>
    <xf numFmtId="0" fontId="2" fillId="5" borderId="10" xfId="2" applyFont="1" applyFill="1" applyBorder="1" applyAlignment="1">
      <alignment horizontal="left" vertical="center" wrapText="1"/>
    </xf>
    <xf numFmtId="3" fontId="2" fillId="5" borderId="11" xfId="2" applyNumberFormat="1" applyFont="1" applyFill="1" applyBorder="1" applyAlignment="1">
      <alignment vertical="center"/>
    </xf>
    <xf numFmtId="3" fontId="2" fillId="5" borderId="12" xfId="2" applyNumberFormat="1" applyFont="1" applyFill="1" applyBorder="1" applyAlignment="1">
      <alignment vertical="center"/>
    </xf>
    <xf numFmtId="0" fontId="1" fillId="0" borderId="0" xfId="0" applyFont="1" applyFill="1" applyAlignment="1">
      <alignment horizontal="center" vertical="center" wrapText="1"/>
    </xf>
    <xf numFmtId="0" fontId="1" fillId="0" borderId="0" xfId="0" applyFont="1" applyFill="1" applyBorder="1" applyAlignment="1"/>
    <xf numFmtId="0" fontId="1" fillId="0" borderId="0" xfId="0" applyFont="1" applyFill="1" applyAlignment="1"/>
    <xf numFmtId="0" fontId="1" fillId="0" borderId="0" xfId="0" applyFont="1" applyFill="1" applyBorder="1" applyAlignment="1">
      <alignment horizontal="center"/>
    </xf>
    <xf numFmtId="0" fontId="22" fillId="0" borderId="0" xfId="0" applyFont="1" applyFill="1" applyBorder="1" applyAlignment="1">
      <alignment horizontal="right"/>
    </xf>
    <xf numFmtId="0" fontId="1" fillId="0" borderId="0" xfId="0" applyFont="1" applyFill="1" applyBorder="1" applyAlignment="1">
      <alignment vertical="center" wrapText="1"/>
    </xf>
    <xf numFmtId="0" fontId="47" fillId="0" borderId="8" xfId="0" applyFont="1" applyFill="1" applyBorder="1" applyAlignment="1">
      <alignment horizontal="center" vertical="center" wrapText="1"/>
    </xf>
    <xf numFmtId="0" fontId="1" fillId="0" borderId="0"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2" fillId="0" borderId="1" xfId="0" applyFont="1" applyFill="1" applyBorder="1" applyAlignment="1">
      <alignment horizontal="left" vertical="center" wrapText="1"/>
    </xf>
    <xf numFmtId="0" fontId="2" fillId="0" borderId="0" xfId="0" applyFont="1" applyFill="1" applyAlignment="1">
      <alignment horizontal="right" vertical="center" wrapText="1"/>
    </xf>
    <xf numFmtId="0" fontId="2" fillId="0" borderId="1" xfId="0"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3" fontId="2" fillId="5" borderId="1" xfId="0" applyNumberFormat="1" applyFont="1" applyFill="1" applyBorder="1" applyAlignment="1">
      <alignment horizontal="right" vertical="center" wrapText="1"/>
    </xf>
    <xf numFmtId="4" fontId="2" fillId="0" borderId="1" xfId="0" applyNumberFormat="1" applyFont="1" applyFill="1" applyBorder="1" applyAlignment="1">
      <alignment horizontal="center" vertical="center" wrapText="1"/>
    </xf>
    <xf numFmtId="0" fontId="47"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1" xfId="0" applyFont="1" applyFill="1" applyBorder="1"/>
    <xf numFmtId="0" fontId="22" fillId="0" borderId="1" xfId="0" applyFont="1" applyFill="1" applyBorder="1" applyAlignment="1">
      <alignment wrapText="1"/>
    </xf>
    <xf numFmtId="3" fontId="22" fillId="0" borderId="1" xfId="0" applyNumberFormat="1" applyFont="1" applyFill="1" applyBorder="1"/>
    <xf numFmtId="0" fontId="22" fillId="0" borderId="0" xfId="0" applyFont="1" applyFill="1" applyBorder="1" applyAlignment="1">
      <alignment horizontal="center" vertical="center" wrapText="1"/>
    </xf>
    <xf numFmtId="0" fontId="22" fillId="0" borderId="0" xfId="0" applyFont="1" applyFill="1" applyBorder="1"/>
    <xf numFmtId="0" fontId="22" fillId="0" borderId="0" xfId="0" applyFont="1" applyFill="1" applyBorder="1" applyAlignment="1">
      <alignment wrapText="1"/>
    </xf>
    <xf numFmtId="3" fontId="22" fillId="0" borderId="0" xfId="0" applyNumberFormat="1" applyFont="1" applyFill="1" applyBorder="1"/>
    <xf numFmtId="0" fontId="2" fillId="0" borderId="0" xfId="0" applyFont="1" applyFill="1" applyAlignment="1"/>
    <xf numFmtId="0" fontId="2" fillId="0" borderId="0" xfId="0" applyFont="1" applyFill="1" applyAlignment="1">
      <alignment horizontal="center"/>
    </xf>
    <xf numFmtId="0" fontId="1" fillId="0" borderId="0" xfId="0" applyFont="1"/>
    <xf numFmtId="0" fontId="2" fillId="0" borderId="0" xfId="0" applyFont="1"/>
    <xf numFmtId="49" fontId="1" fillId="0" borderId="0" xfId="0" applyNumberFormat="1" applyFont="1"/>
    <xf numFmtId="0" fontId="46" fillId="0" borderId="0" xfId="0" applyFont="1"/>
    <xf numFmtId="0" fontId="30" fillId="0" borderId="1" xfId="0" applyFont="1" applyBorder="1" applyAlignment="1">
      <alignment horizontal="center" vertical="center" wrapText="1"/>
    </xf>
    <xf numFmtId="0" fontId="2" fillId="0" borderId="1" xfId="0" applyFont="1" applyBorder="1" applyAlignment="1">
      <alignment horizontal="center" vertical="center"/>
    </xf>
    <xf numFmtId="3"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3" fontId="2" fillId="0" borderId="1" xfId="0" applyNumberFormat="1" applyFont="1" applyBorder="1" applyAlignment="1">
      <alignment horizontal="center"/>
    </xf>
    <xf numFmtId="0" fontId="2" fillId="0" borderId="1" xfId="0" applyFont="1" applyBorder="1"/>
    <xf numFmtId="0" fontId="2" fillId="0" borderId="1" xfId="0" applyFont="1" applyBorder="1" applyAlignment="1">
      <alignment horizontal="center"/>
    </xf>
    <xf numFmtId="0" fontId="2" fillId="0" borderId="0" xfId="0" applyFont="1" applyAlignment="1">
      <alignment vertical="top"/>
    </xf>
    <xf numFmtId="49" fontId="2" fillId="0" borderId="0" xfId="0" applyNumberFormat="1" applyFont="1"/>
    <xf numFmtId="0" fontId="2" fillId="0" borderId="0" xfId="0" applyFont="1" applyAlignment="1">
      <alignment horizontal="center"/>
    </xf>
    <xf numFmtId="3" fontId="5" fillId="5" borderId="1" xfId="0" applyNumberFormat="1" applyFont="1" applyFill="1" applyBorder="1" applyAlignment="1">
      <alignment vertical="center" wrapText="1"/>
    </xf>
    <xf numFmtId="3" fontId="11" fillId="5" borderId="1" xfId="0" applyNumberFormat="1" applyFont="1" applyFill="1" applyBorder="1" applyAlignment="1">
      <alignment vertical="center" wrapText="1"/>
    </xf>
    <xf numFmtId="3" fontId="11" fillId="5" borderId="1" xfId="0" applyNumberFormat="1" applyFont="1" applyFill="1" applyBorder="1" applyAlignment="1">
      <alignment horizontal="right" vertical="center" wrapText="1"/>
    </xf>
    <xf numFmtId="3" fontId="11" fillId="5" borderId="1" xfId="0" applyNumberFormat="1" applyFont="1" applyFill="1" applyBorder="1" applyAlignment="1">
      <alignment vertical="center"/>
    </xf>
    <xf numFmtId="3" fontId="5" fillId="5" borderId="11" xfId="0" applyNumberFormat="1" applyFont="1" applyFill="1" applyBorder="1" applyAlignment="1">
      <alignment vertical="center"/>
    </xf>
    <xf numFmtId="3" fontId="5" fillId="0" borderId="1" xfId="0" applyNumberFormat="1" applyFont="1" applyFill="1" applyBorder="1" applyAlignment="1">
      <alignment horizontal="center" vertical="center" wrapText="1"/>
    </xf>
    <xf numFmtId="164" fontId="1" fillId="0" borderId="0" xfId="0" applyNumberFormat="1" applyFont="1" applyFill="1" applyAlignment="1">
      <alignment horizontal="center" vertical="center"/>
    </xf>
    <xf numFmtId="3" fontId="2" fillId="0" borderId="1" xfId="0" applyNumberFormat="1" applyFont="1" applyFill="1" applyBorder="1" applyAlignment="1">
      <alignment horizontal="center" vertical="center"/>
    </xf>
    <xf numFmtId="3" fontId="2" fillId="0" borderId="1" xfId="0" applyNumberFormat="1" applyFont="1" applyFill="1" applyBorder="1" applyAlignment="1">
      <alignment horizontal="right"/>
    </xf>
    <xf numFmtId="3" fontId="2" fillId="0" borderId="11"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3" fontId="9" fillId="0" borderId="0" xfId="0" applyNumberFormat="1" applyFont="1" applyFill="1" applyAlignment="1">
      <alignment horizontal="center"/>
    </xf>
    <xf numFmtId="3" fontId="2" fillId="0" borderId="0" xfId="0" applyNumberFormat="1" applyFont="1" applyFill="1"/>
    <xf numFmtId="3" fontId="2" fillId="0" borderId="0" xfId="0" applyNumberFormat="1" applyFont="1" applyFill="1" applyBorder="1" applyAlignment="1">
      <alignment vertical="center"/>
    </xf>
    <xf numFmtId="3" fontId="1" fillId="0" borderId="0" xfId="0" applyNumberFormat="1" applyFont="1" applyFill="1" applyBorder="1" applyAlignment="1">
      <alignment horizontal="right" vertical="center"/>
    </xf>
    <xf numFmtId="3" fontId="11" fillId="0" borderId="1" xfId="0" applyNumberFormat="1" applyFont="1" applyFill="1" applyBorder="1" applyAlignment="1" applyProtection="1">
      <alignment horizontal="right" vertical="center"/>
    </xf>
    <xf numFmtId="3" fontId="5" fillId="0" borderId="1" xfId="0" applyNumberFormat="1" applyFont="1" applyFill="1" applyBorder="1" applyAlignment="1">
      <alignment horizontal="right" vertical="center" wrapText="1"/>
    </xf>
    <xf numFmtId="3" fontId="11" fillId="0" borderId="1" xfId="0" applyNumberFormat="1" applyFont="1" applyFill="1" applyBorder="1" applyAlignment="1" applyProtection="1">
      <alignment horizontal="right" vertical="center"/>
      <protection locked="0"/>
    </xf>
    <xf numFmtId="3" fontId="11" fillId="0" borderId="1" xfId="0" applyNumberFormat="1" applyFont="1" applyFill="1" applyBorder="1" applyAlignment="1">
      <alignment horizontal="right" vertical="center"/>
    </xf>
    <xf numFmtId="3" fontId="11" fillId="0" borderId="1" xfId="0" applyNumberFormat="1" applyFont="1" applyFill="1" applyBorder="1" applyAlignment="1">
      <alignment horizontal="right"/>
    </xf>
    <xf numFmtId="3" fontId="5" fillId="0" borderId="1" xfId="0" applyNumberFormat="1" applyFont="1" applyFill="1" applyBorder="1" applyAlignment="1">
      <alignment horizontal="right" vertical="center"/>
    </xf>
    <xf numFmtId="49" fontId="6" fillId="0" borderId="0" xfId="0" applyNumberFormat="1" applyFont="1" applyFill="1" applyAlignment="1">
      <alignment horizontal="left"/>
    </xf>
    <xf numFmtId="0" fontId="2" fillId="0" borderId="0" xfId="0" applyFont="1" applyFill="1" applyAlignment="1">
      <alignment horizontal="center" vertical="center"/>
    </xf>
    <xf numFmtId="0" fontId="2" fillId="0" borderId="0" xfId="0" applyFont="1" applyFill="1" applyAlignment="1">
      <alignment horizontal="right" vertical="center"/>
    </xf>
    <xf numFmtId="164" fontId="1" fillId="0" borderId="0" xfId="0" applyNumberFormat="1" applyFont="1" applyFill="1" applyBorder="1" applyAlignment="1">
      <alignment horizontal="center" vertical="center" wrapText="1"/>
    </xf>
    <xf numFmtId="3" fontId="2" fillId="0" borderId="0" xfId="0" applyNumberFormat="1" applyFont="1" applyFill="1" applyAlignment="1">
      <alignment horizontal="right" vertical="center"/>
    </xf>
    <xf numFmtId="0" fontId="4" fillId="0" borderId="0" xfId="0" applyFont="1" applyFill="1" applyAlignment="1">
      <alignment vertical="center"/>
    </xf>
    <xf numFmtId="0" fontId="11" fillId="0" borderId="9" xfId="0" applyFont="1" applyFill="1" applyBorder="1" applyAlignment="1">
      <alignment horizontal="center" vertical="center"/>
    </xf>
    <xf numFmtId="4" fontId="11" fillId="0" borderId="5" xfId="0" applyNumberFormat="1" applyFont="1" applyFill="1" applyBorder="1" applyAlignment="1">
      <alignment horizontal="center" vertical="center"/>
    </xf>
    <xf numFmtId="0" fontId="50" fillId="0" borderId="0" xfId="0" applyFont="1" applyFill="1" applyAlignment="1">
      <alignment vertical="center"/>
    </xf>
    <xf numFmtId="49" fontId="11" fillId="0" borderId="1" xfId="0" applyNumberFormat="1" applyFont="1" applyFill="1" applyBorder="1" applyAlignment="1">
      <alignment horizontal="center" vertical="center"/>
    </xf>
    <xf numFmtId="3" fontId="50" fillId="0" borderId="0" xfId="0" applyNumberFormat="1" applyFont="1" applyFill="1" applyAlignment="1">
      <alignment vertical="center"/>
    </xf>
    <xf numFmtId="49" fontId="5" fillId="0" borderId="9" xfId="0" applyNumberFormat="1" applyFont="1" applyFill="1" applyBorder="1" applyAlignment="1">
      <alignment horizontal="center" vertical="center"/>
    </xf>
    <xf numFmtId="0" fontId="11" fillId="0" borderId="1" xfId="0" applyFont="1" applyFill="1" applyBorder="1" applyAlignment="1">
      <alignment vertical="center"/>
    </xf>
    <xf numFmtId="0" fontId="9" fillId="0" borderId="0" xfId="0" applyFont="1" applyFill="1" applyAlignment="1">
      <alignment vertical="center"/>
    </xf>
    <xf numFmtId="3" fontId="2" fillId="0" borderId="0" xfId="0" applyNumberFormat="1" applyFont="1" applyFill="1" applyAlignment="1">
      <alignment vertical="center"/>
    </xf>
    <xf numFmtId="0" fontId="5" fillId="0" borderId="10" xfId="0" applyFont="1" applyFill="1" applyBorder="1" applyAlignment="1">
      <alignment horizontal="center" vertical="center" wrapText="1"/>
    </xf>
    <xf numFmtId="49" fontId="11" fillId="0" borderId="11" xfId="0" applyNumberFormat="1" applyFont="1" applyFill="1" applyBorder="1" applyAlignment="1">
      <alignment horizontal="center" vertical="center"/>
    </xf>
    <xf numFmtId="3" fontId="11" fillId="0" borderId="11" xfId="0" applyNumberFormat="1" applyFont="1" applyFill="1" applyBorder="1" applyAlignment="1">
      <alignment horizontal="right" vertical="center"/>
    </xf>
    <xf numFmtId="4" fontId="11" fillId="0" borderId="12"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3" fontId="11" fillId="0" borderId="0" xfId="0" applyNumberFormat="1" applyFont="1" applyFill="1" applyBorder="1" applyAlignment="1">
      <alignment horizontal="right" vertical="center"/>
    </xf>
    <xf numFmtId="3" fontId="9" fillId="0" borderId="0" xfId="0" applyNumberFormat="1" applyFont="1" applyFill="1" applyBorder="1" applyAlignment="1">
      <alignment horizontal="center" vertical="center" wrapText="1"/>
    </xf>
    <xf numFmtId="0" fontId="10" fillId="0" borderId="0" xfId="0" applyFont="1" applyFill="1"/>
    <xf numFmtId="0" fontId="9" fillId="0" borderId="0" xfId="0" applyFont="1" applyFill="1" applyAlignment="1">
      <alignment horizontal="center"/>
    </xf>
    <xf numFmtId="3"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3" fontId="5" fillId="0" borderId="0" xfId="0" applyNumberFormat="1" applyFont="1" applyFill="1" applyBorder="1" applyAlignment="1">
      <alignment horizontal="right" vertical="center"/>
    </xf>
    <xf numFmtId="0" fontId="9" fillId="0" borderId="0" xfId="0" applyFont="1" applyFill="1" applyBorder="1" applyAlignment="1">
      <alignment vertical="center"/>
    </xf>
    <xf numFmtId="0" fontId="51" fillId="0" borderId="0" xfId="0" applyFont="1"/>
    <xf numFmtId="49" fontId="51" fillId="0" borderId="0" xfId="0" applyNumberFormat="1" applyFont="1"/>
    <xf numFmtId="0" fontId="52" fillId="0" borderId="0" xfId="0" applyFont="1"/>
    <xf numFmtId="0" fontId="50" fillId="0" borderId="0" xfId="0" applyFont="1" applyAlignment="1">
      <alignment horizontal="right"/>
    </xf>
    <xf numFmtId="0" fontId="50" fillId="0" borderId="0" xfId="0" applyFont="1"/>
    <xf numFmtId="49" fontId="50" fillId="0" borderId="0" xfId="0" applyNumberFormat="1" applyFont="1"/>
    <xf numFmtId="0" fontId="9" fillId="0" borderId="0" xfId="0" applyFont="1"/>
    <xf numFmtId="0" fontId="1" fillId="0" borderId="19" xfId="0" applyFont="1" applyBorder="1" applyAlignment="1">
      <alignment horizontal="center" vertical="center" wrapText="1"/>
    </xf>
    <xf numFmtId="49" fontId="1" fillId="0" borderId="20" xfId="0" applyNumberFormat="1"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2" fillId="0" borderId="0" xfId="0" applyFont="1" applyBorder="1"/>
    <xf numFmtId="0" fontId="51" fillId="0" borderId="22" xfId="0" applyFont="1" applyBorder="1" applyAlignment="1">
      <alignment horizontal="center" vertical="center" wrapText="1"/>
    </xf>
    <xf numFmtId="49" fontId="51" fillId="0" borderId="6" xfId="0" applyNumberFormat="1" applyFont="1" applyBorder="1" applyAlignment="1">
      <alignment horizontal="center" vertical="center" wrapText="1"/>
    </xf>
    <xf numFmtId="0" fontId="51" fillId="0" borderId="6" xfId="0" applyFont="1" applyBorder="1" applyAlignment="1">
      <alignment horizontal="center" vertical="center" wrapText="1"/>
    </xf>
    <xf numFmtId="0" fontId="51" fillId="0" borderId="23" xfId="0" applyFont="1" applyBorder="1" applyAlignment="1">
      <alignment horizontal="center" vertical="center" wrapText="1"/>
    </xf>
    <xf numFmtId="49" fontId="9" fillId="0" borderId="24" xfId="0" applyNumberFormat="1" applyFont="1" applyBorder="1" applyAlignment="1">
      <alignment horizontal="center" vertical="center"/>
    </xf>
    <xf numFmtId="0" fontId="9" fillId="0" borderId="24" xfId="0" applyFont="1" applyBorder="1" applyAlignment="1">
      <alignment vertical="center"/>
    </xf>
    <xf numFmtId="4" fontId="9" fillId="0" borderId="24" xfId="0" applyNumberFormat="1" applyFont="1" applyBorder="1" applyAlignment="1">
      <alignment vertical="center"/>
    </xf>
    <xf numFmtId="4" fontId="9" fillId="0" borderId="25" xfId="0" applyNumberFormat="1" applyFont="1" applyBorder="1" applyAlignment="1">
      <alignment vertical="center"/>
    </xf>
    <xf numFmtId="0" fontId="9" fillId="0" borderId="1" xfId="0" applyFont="1" applyBorder="1" applyAlignment="1">
      <alignment vertical="center"/>
    </xf>
    <xf numFmtId="4" fontId="9" fillId="0" borderId="1" xfId="0" applyNumberFormat="1" applyFont="1" applyBorder="1" applyAlignment="1">
      <alignment vertical="center"/>
    </xf>
    <xf numFmtId="4" fontId="9" fillId="0" borderId="5" xfId="0" applyNumberFormat="1" applyFont="1" applyBorder="1" applyAlignment="1">
      <alignment vertical="center"/>
    </xf>
    <xf numFmtId="4" fontId="2" fillId="0" borderId="0" xfId="0" applyNumberFormat="1" applyFont="1"/>
    <xf numFmtId="0" fontId="10" fillId="0" borderId="1" xfId="0" applyFont="1" applyBorder="1" applyAlignment="1">
      <alignment vertical="center"/>
    </xf>
    <xf numFmtId="49" fontId="9" fillId="0" borderId="4" xfId="0" applyNumberFormat="1" applyFont="1" applyBorder="1" applyAlignment="1">
      <alignment horizontal="center" vertical="center"/>
    </xf>
    <xf numFmtId="0" fontId="9" fillId="0" borderId="4" xfId="0" applyFont="1" applyBorder="1" applyAlignment="1">
      <alignment vertical="center"/>
    </xf>
    <xf numFmtId="4" fontId="9" fillId="0" borderId="4" xfId="0" applyNumberFormat="1" applyFont="1" applyBorder="1" applyAlignment="1">
      <alignment vertical="center"/>
    </xf>
    <xf numFmtId="0" fontId="50" fillId="0" borderId="39" xfId="0" applyFont="1" applyBorder="1" applyAlignment="1">
      <alignment horizontal="center" vertical="center"/>
    </xf>
    <xf numFmtId="4" fontId="9" fillId="0" borderId="14" xfId="0" applyNumberFormat="1" applyFont="1" applyBorder="1" applyAlignment="1">
      <alignment vertical="center"/>
    </xf>
    <xf numFmtId="0" fontId="2" fillId="0" borderId="40" xfId="0" applyFont="1" applyBorder="1"/>
    <xf numFmtId="0" fontId="9" fillId="0" borderId="11" xfId="0" applyFont="1" applyFill="1" applyBorder="1" applyAlignment="1">
      <alignment horizontal="center" vertical="center"/>
    </xf>
    <xf numFmtId="0" fontId="9" fillId="0" borderId="11" xfId="0" applyFont="1" applyBorder="1" applyAlignment="1">
      <alignment vertical="center"/>
    </xf>
    <xf numFmtId="4" fontId="4" fillId="0" borderId="12" xfId="0" applyNumberFormat="1" applyFont="1" applyBorder="1" applyAlignment="1">
      <alignment vertical="center"/>
    </xf>
    <xf numFmtId="4" fontId="2" fillId="0" borderId="0" xfId="0" applyNumberFormat="1" applyFont="1" applyBorder="1"/>
    <xf numFmtId="0" fontId="2" fillId="0" borderId="3" xfId="0" applyFont="1" applyBorder="1"/>
    <xf numFmtId="0" fontId="9" fillId="0" borderId="0" xfId="0" applyFont="1" applyFill="1" applyBorder="1" applyAlignment="1">
      <alignment horizontal="center" vertical="center"/>
    </xf>
    <xf numFmtId="4" fontId="4" fillId="0" borderId="0" xfId="0" applyNumberFormat="1" applyFont="1" applyBorder="1" applyAlignment="1">
      <alignment vertical="center"/>
    </xf>
    <xf numFmtId="0" fontId="50" fillId="0" borderId="0" xfId="0" applyFont="1" applyAlignment="1">
      <alignment vertical="top"/>
    </xf>
    <xf numFmtId="0" fontId="50" fillId="0" borderId="0" xfId="0" applyFont="1" applyAlignment="1">
      <alignment horizontal="center"/>
    </xf>
    <xf numFmtId="0" fontId="2" fillId="0" borderId="0" xfId="0" applyFont="1" applyAlignment="1">
      <alignment horizontal="right"/>
    </xf>
    <xf numFmtId="0" fontId="1" fillId="0" borderId="0" xfId="0" applyFont="1" applyAlignment="1">
      <alignment horizontal="right"/>
    </xf>
    <xf numFmtId="0" fontId="46" fillId="0" borderId="0" xfId="0" applyFont="1" applyAlignment="1">
      <alignment horizontal="left"/>
    </xf>
    <xf numFmtId="0" fontId="46" fillId="0" borderId="0" xfId="0" applyFont="1" applyAlignment="1"/>
    <xf numFmtId="0" fontId="4" fillId="0" borderId="0" xfId="0" applyFont="1" applyAlignment="1">
      <alignment horizontal="center"/>
    </xf>
    <xf numFmtId="0" fontId="11" fillId="0" borderId="0" xfId="0" applyFont="1" applyBorder="1" applyAlignment="1">
      <alignment horizontal="left"/>
    </xf>
    <xf numFmtId="0" fontId="11" fillId="0" borderId="0" xfId="0" applyFont="1" applyAlignment="1">
      <alignment horizontal="right"/>
    </xf>
    <xf numFmtId="0" fontId="5" fillId="0" borderId="27" xfId="0" applyFont="1" applyBorder="1" applyAlignment="1">
      <alignment horizontal="center" vertical="center"/>
    </xf>
    <xf numFmtId="0" fontId="5" fillId="0" borderId="24" xfId="0" applyFont="1" applyBorder="1" applyAlignment="1">
      <alignment horizontal="center" vertical="center"/>
    </xf>
    <xf numFmtId="0" fontId="5" fillId="0" borderId="24" xfId="0" applyFont="1" applyBorder="1" applyAlignment="1">
      <alignment horizontal="center" vertical="center" wrapText="1"/>
    </xf>
    <xf numFmtId="0" fontId="5" fillId="0" borderId="25" xfId="0" applyFont="1" applyFill="1" applyBorder="1" applyAlignment="1">
      <alignment horizontal="center" vertical="center" wrapText="1"/>
    </xf>
    <xf numFmtId="0" fontId="5" fillId="0" borderId="0" xfId="0" applyFont="1" applyFill="1" applyBorder="1" applyAlignment="1">
      <alignment horizontal="left" vertical="center"/>
    </xf>
    <xf numFmtId="0" fontId="11" fillId="0" borderId="0" xfId="0" applyFont="1" applyAlignment="1">
      <alignment horizontal="center" vertical="center"/>
    </xf>
    <xf numFmtId="0" fontId="5" fillId="0" borderId="9" xfId="0" applyFont="1" applyBorder="1" applyAlignment="1">
      <alignment horizontal="center" vertical="center"/>
    </xf>
    <xf numFmtId="0" fontId="5" fillId="0" borderId="5" xfId="0" applyFont="1" applyFill="1" applyBorder="1" applyAlignment="1">
      <alignment horizontal="center" vertical="center" wrapText="1"/>
    </xf>
    <xf numFmtId="0" fontId="5" fillId="6" borderId="9" xfId="0" applyNumberFormat="1" applyFont="1" applyFill="1" applyBorder="1" applyAlignment="1">
      <alignment vertical="center"/>
    </xf>
    <xf numFmtId="0" fontId="5" fillId="6" borderId="1" xfId="0" applyFont="1" applyFill="1" applyBorder="1" applyAlignment="1">
      <alignment horizontal="left" vertical="center" wrapText="1"/>
    </xf>
    <xf numFmtId="49" fontId="18" fillId="6" borderId="1" xfId="0" quotePrefix="1" applyNumberFormat="1" applyFont="1" applyFill="1" applyBorder="1" applyAlignment="1">
      <alignment horizontal="center" vertical="center" wrapText="1"/>
    </xf>
    <xf numFmtId="4" fontId="18" fillId="6" borderId="1" xfId="0" quotePrefix="1" applyNumberFormat="1" applyFont="1" applyFill="1" applyBorder="1" applyAlignment="1">
      <alignment vertical="center" wrapText="1"/>
    </xf>
    <xf numFmtId="4" fontId="18" fillId="6" borderId="5" xfId="0" applyNumberFormat="1" applyFont="1" applyFill="1" applyBorder="1" applyAlignment="1">
      <alignment vertical="center"/>
    </xf>
    <xf numFmtId="0" fontId="5" fillId="0" borderId="0" xfId="0" applyFont="1" applyFill="1" applyBorder="1" applyAlignment="1">
      <alignment horizontal="left" vertical="center" wrapText="1"/>
    </xf>
    <xf numFmtId="0" fontId="11" fillId="0" borderId="0" xfId="0" applyFont="1" applyFill="1" applyBorder="1" applyAlignment="1">
      <alignment horizontal="center"/>
    </xf>
    <xf numFmtId="49" fontId="11" fillId="0" borderId="9" xfId="0" applyNumberFormat="1" applyFont="1" applyBorder="1" applyAlignment="1">
      <alignment vertical="center" wrapText="1"/>
    </xf>
    <xf numFmtId="0" fontId="11" fillId="0" borderId="1" xfId="0" applyFont="1" applyBorder="1" applyAlignment="1">
      <alignment vertical="center"/>
    </xf>
    <xf numFmtId="49" fontId="10" fillId="0" borderId="1" xfId="0" applyNumberFormat="1" applyFont="1" applyBorder="1" applyAlignment="1">
      <alignment horizontal="center" vertical="center"/>
    </xf>
    <xf numFmtId="4" fontId="10" fillId="0" borderId="5" xfId="0" applyNumberFormat="1" applyFont="1" applyBorder="1" applyAlignment="1">
      <alignment vertical="center"/>
    </xf>
    <xf numFmtId="0" fontId="11" fillId="0" borderId="0" xfId="0" applyFont="1" applyBorder="1" applyAlignment="1">
      <alignment horizontal="center"/>
    </xf>
    <xf numFmtId="0" fontId="5" fillId="0" borderId="0" xfId="0" applyFont="1" applyFill="1" applyBorder="1" applyAlignment="1">
      <alignment horizontal="left" wrapText="1"/>
    </xf>
    <xf numFmtId="49" fontId="11" fillId="0" borderId="9" xfId="0" applyNumberFormat="1" applyFont="1" applyBorder="1" applyAlignment="1">
      <alignment vertical="center"/>
    </xf>
    <xf numFmtId="0" fontId="11" fillId="0" borderId="1" xfId="0" applyFont="1" applyBorder="1" applyAlignment="1">
      <alignment vertical="center" wrapText="1"/>
    </xf>
    <xf numFmtId="49" fontId="11" fillId="0" borderId="10" xfId="0" applyNumberFormat="1" applyFont="1" applyBorder="1" applyAlignment="1">
      <alignment vertical="center" wrapText="1"/>
    </xf>
    <xf numFmtId="0" fontId="11" fillId="0" borderId="11" xfId="0" applyFont="1" applyBorder="1" applyAlignment="1">
      <alignment vertical="center" wrapText="1"/>
    </xf>
    <xf numFmtId="49" fontId="10" fillId="0" borderId="11" xfId="0" applyNumberFormat="1" applyFont="1" applyBorder="1" applyAlignment="1">
      <alignment horizontal="center" vertical="center"/>
    </xf>
    <xf numFmtId="4" fontId="10" fillId="0" borderId="11" xfId="0" applyNumberFormat="1" applyFont="1" applyBorder="1" applyAlignment="1">
      <alignment vertical="center"/>
    </xf>
    <xf numFmtId="4" fontId="10" fillId="0" borderId="12" xfId="0" applyNumberFormat="1" applyFont="1" applyBorder="1" applyAlignment="1">
      <alignment vertical="center"/>
    </xf>
    <xf numFmtId="1" fontId="5" fillId="6" borderId="28" xfId="0" applyNumberFormat="1" applyFont="1" applyFill="1" applyBorder="1" applyAlignment="1">
      <alignment vertical="center"/>
    </xf>
    <xf numFmtId="0" fontId="5" fillId="6" borderId="3" xfId="0" applyFont="1" applyFill="1" applyBorder="1" applyAlignment="1">
      <alignment horizontal="left" vertical="center" wrapText="1"/>
    </xf>
    <xf numFmtId="49" fontId="18" fillId="6" borderId="3" xfId="0" quotePrefix="1" applyNumberFormat="1" applyFont="1" applyFill="1" applyBorder="1" applyAlignment="1">
      <alignment horizontal="center" vertical="center" wrapText="1"/>
    </xf>
    <xf numFmtId="3" fontId="18" fillId="6" borderId="3" xfId="0" quotePrefix="1" applyNumberFormat="1" applyFont="1" applyFill="1" applyBorder="1" applyAlignment="1">
      <alignment vertical="center" wrapText="1"/>
    </xf>
    <xf numFmtId="3" fontId="18" fillId="6" borderId="26" xfId="0" applyNumberFormat="1" applyFont="1" applyFill="1" applyBorder="1" applyAlignment="1">
      <alignment vertical="center"/>
    </xf>
    <xf numFmtId="4" fontId="5" fillId="0" borderId="0" xfId="0" applyNumberFormat="1" applyFont="1" applyFill="1" applyBorder="1" applyAlignment="1">
      <alignment horizontal="left" vertical="center" wrapText="1"/>
    </xf>
    <xf numFmtId="3" fontId="10" fillId="0" borderId="1" xfId="0" applyNumberFormat="1" applyFont="1" applyBorder="1" applyAlignment="1">
      <alignment vertical="center"/>
    </xf>
    <xf numFmtId="3" fontId="10" fillId="0" borderId="1" xfId="0" applyNumberFormat="1" applyFont="1" applyFill="1" applyBorder="1" applyAlignment="1">
      <alignment vertical="center"/>
    </xf>
    <xf numFmtId="4" fontId="11" fillId="0" borderId="0" xfId="0" applyNumberFormat="1" applyFont="1" applyBorder="1" applyAlignment="1">
      <alignment horizontal="left" wrapText="1"/>
    </xf>
    <xf numFmtId="0" fontId="11" fillId="0" borderId="11" xfId="0" applyFont="1" applyFill="1" applyBorder="1" applyAlignment="1">
      <alignment vertical="center" wrapText="1"/>
    </xf>
    <xf numFmtId="3" fontId="10" fillId="0" borderId="11" xfId="0" applyNumberFormat="1" applyFont="1" applyBorder="1" applyAlignment="1">
      <alignment vertical="center"/>
    </xf>
    <xf numFmtId="4" fontId="11" fillId="0" borderId="0" xfId="0" applyNumberFormat="1" applyFont="1" applyBorder="1" applyAlignment="1">
      <alignment horizontal="left"/>
    </xf>
    <xf numFmtId="49" fontId="5" fillId="6" borderId="28" xfId="0" applyNumberFormat="1" applyFont="1" applyFill="1" applyBorder="1" applyAlignment="1">
      <alignment vertical="center" wrapText="1"/>
    </xf>
    <xf numFmtId="0" fontId="5" fillId="6" borderId="3" xfId="0" applyFont="1" applyFill="1" applyBorder="1" applyAlignment="1">
      <alignment vertical="center" wrapText="1"/>
    </xf>
    <xf numFmtId="49" fontId="18" fillId="6" borderId="3" xfId="0" quotePrefix="1" applyNumberFormat="1" applyFont="1" applyFill="1" applyBorder="1" applyAlignment="1">
      <alignment horizontal="center" vertical="center"/>
    </xf>
    <xf numFmtId="3" fontId="18" fillId="6" borderId="0" xfId="0" quotePrefix="1" applyNumberFormat="1" applyFont="1" applyFill="1" applyBorder="1" applyAlignment="1">
      <alignment vertical="center"/>
    </xf>
    <xf numFmtId="3" fontId="18" fillId="6" borderId="0" xfId="0" applyNumberFormat="1" applyFont="1" applyFill="1" applyBorder="1" applyAlignment="1">
      <alignment vertical="center"/>
    </xf>
    <xf numFmtId="4" fontId="5" fillId="0" borderId="0" xfId="0" applyNumberFormat="1" applyFont="1"/>
    <xf numFmtId="49" fontId="11" fillId="0" borderId="28" xfId="0" applyNumberFormat="1" applyFont="1" applyFill="1" applyBorder="1" applyAlignment="1">
      <alignment vertical="center" wrapText="1"/>
    </xf>
    <xf numFmtId="49" fontId="10" fillId="0" borderId="1" xfId="0" applyNumberFormat="1" applyFont="1" applyFill="1" applyBorder="1" applyAlignment="1">
      <alignment horizontal="center" vertical="center"/>
    </xf>
    <xf numFmtId="3" fontId="10" fillId="0" borderId="8" xfId="0" applyNumberFormat="1" applyFont="1" applyFill="1" applyBorder="1" applyAlignment="1">
      <alignment vertical="center"/>
    </xf>
    <xf numFmtId="3" fontId="11" fillId="0" borderId="0" xfId="0" applyNumberFormat="1" applyFont="1" applyBorder="1" applyAlignment="1">
      <alignment horizontal="left"/>
    </xf>
    <xf numFmtId="49" fontId="11" fillId="0" borderId="9" xfId="0" applyNumberFormat="1" applyFont="1" applyFill="1" applyBorder="1" applyAlignment="1">
      <alignment vertical="center" wrapText="1"/>
    </xf>
    <xf numFmtId="3" fontId="10" fillId="0" borderId="5" xfId="0" applyNumberFormat="1" applyFont="1" applyFill="1" applyBorder="1" applyAlignment="1">
      <alignment vertical="center"/>
    </xf>
    <xf numFmtId="3" fontId="11" fillId="0" borderId="0" xfId="0" applyNumberFormat="1" applyFont="1" applyAlignment="1">
      <alignment horizontal="left"/>
    </xf>
    <xf numFmtId="49" fontId="11" fillId="5" borderId="9" xfId="0" applyNumberFormat="1" applyFont="1" applyFill="1" applyBorder="1" applyAlignment="1">
      <alignment vertical="center" wrapText="1"/>
    </xf>
    <xf numFmtId="49" fontId="10" fillId="0" borderId="4" xfId="0" applyNumberFormat="1" applyFont="1" applyFill="1" applyBorder="1" applyAlignment="1">
      <alignment horizontal="center" vertical="center"/>
    </xf>
    <xf numFmtId="3" fontId="10" fillId="0" borderId="4" xfId="0" applyNumberFormat="1" applyFont="1" applyFill="1" applyBorder="1" applyAlignment="1">
      <alignment vertical="center"/>
    </xf>
    <xf numFmtId="3" fontId="11" fillId="0" borderId="0" xfId="0" applyNumberFormat="1" applyFont="1" applyBorder="1" applyAlignment="1">
      <alignment horizontal="center"/>
    </xf>
    <xf numFmtId="3" fontId="11" fillId="0" borderId="0" xfId="0" applyNumberFormat="1" applyFont="1"/>
    <xf numFmtId="49" fontId="11" fillId="0" borderId="13" xfId="0" applyNumberFormat="1" applyFont="1" applyFill="1" applyBorder="1" applyAlignment="1">
      <alignment vertical="center" wrapText="1"/>
    </xf>
    <xf numFmtId="0" fontId="11" fillId="0" borderId="4" xfId="0" applyFont="1" applyFill="1" applyBorder="1" applyAlignment="1">
      <alignment vertical="center"/>
    </xf>
    <xf numFmtId="3" fontId="10" fillId="0" borderId="15" xfId="0" applyNumberFormat="1" applyFont="1" applyFill="1" applyBorder="1" applyAlignment="1">
      <alignment vertical="center"/>
    </xf>
    <xf numFmtId="49" fontId="5" fillId="6" borderId="27" xfId="0" applyNumberFormat="1" applyFont="1" applyFill="1" applyBorder="1" applyAlignment="1">
      <alignment vertical="center"/>
    </xf>
    <xf numFmtId="0" fontId="5" fillId="6" borderId="24" xfId="0" applyFont="1" applyFill="1" applyBorder="1" applyAlignment="1">
      <alignment vertical="center" wrapText="1"/>
    </xf>
    <xf numFmtId="49" fontId="18" fillId="6" borderId="24" xfId="0" quotePrefix="1" applyNumberFormat="1" applyFont="1" applyFill="1" applyBorder="1" applyAlignment="1">
      <alignment horizontal="center" vertical="center" wrapText="1"/>
    </xf>
    <xf numFmtId="3" fontId="18" fillId="6" borderId="24" xfId="0" quotePrefix="1" applyNumberFormat="1" applyFont="1" applyFill="1" applyBorder="1" applyAlignment="1">
      <alignment vertical="center"/>
    </xf>
    <xf numFmtId="3" fontId="18" fillId="6" borderId="41" xfId="0" quotePrefix="1" applyNumberFormat="1" applyFont="1" applyFill="1" applyBorder="1" applyAlignment="1">
      <alignment vertical="center"/>
    </xf>
    <xf numFmtId="49" fontId="10" fillId="0" borderId="1" xfId="0" applyNumberFormat="1" applyFont="1" applyBorder="1" applyAlignment="1">
      <alignment horizontal="center" vertical="center" wrapText="1"/>
    </xf>
    <xf numFmtId="3" fontId="10" fillId="5" borderId="1" xfId="0" applyNumberFormat="1" applyFont="1" applyFill="1" applyBorder="1" applyAlignment="1">
      <alignment vertical="center" wrapText="1"/>
    </xf>
    <xf numFmtId="3" fontId="10" fillId="5" borderId="5" xfId="0" applyNumberFormat="1" applyFont="1" applyFill="1" applyBorder="1" applyAlignment="1">
      <alignment vertical="center"/>
    </xf>
    <xf numFmtId="3" fontId="10" fillId="5" borderId="1" xfId="0" applyNumberFormat="1" applyFont="1" applyFill="1" applyBorder="1" applyAlignment="1">
      <alignment vertical="center"/>
    </xf>
    <xf numFmtId="3" fontId="5" fillId="0" borderId="0" xfId="0" applyNumberFormat="1" applyFont="1" applyFill="1" applyBorder="1" applyAlignment="1">
      <alignment horizontal="left"/>
    </xf>
    <xf numFmtId="0" fontId="5" fillId="0" borderId="0" xfId="0" applyFont="1" applyFill="1" applyBorder="1" applyAlignment="1">
      <alignment horizontal="center"/>
    </xf>
    <xf numFmtId="49" fontId="10" fillId="0" borderId="1" xfId="0" quotePrefix="1" applyNumberFormat="1" applyFont="1" applyFill="1" applyBorder="1" applyAlignment="1">
      <alignment horizontal="center" vertical="center" wrapText="1"/>
    </xf>
    <xf numFmtId="3" fontId="10" fillId="0" borderId="1" xfId="0" quotePrefix="1" applyNumberFormat="1" applyFont="1" applyFill="1" applyBorder="1" applyAlignment="1">
      <alignment vertical="center"/>
    </xf>
    <xf numFmtId="3" fontId="18" fillId="0" borderId="1" xfId="0" quotePrefix="1" applyNumberFormat="1" applyFont="1" applyFill="1" applyBorder="1" applyAlignment="1">
      <alignment vertical="center"/>
    </xf>
    <xf numFmtId="3" fontId="10" fillId="0" borderId="5" xfId="0" applyNumberFormat="1" applyFont="1" applyBorder="1" applyAlignment="1">
      <alignment vertical="center"/>
    </xf>
    <xf numFmtId="3" fontId="10" fillId="0" borderId="12" xfId="0" applyNumberFormat="1" applyFont="1" applyBorder="1" applyAlignment="1">
      <alignment vertical="center"/>
    </xf>
    <xf numFmtId="49" fontId="11" fillId="0" borderId="29" xfId="0" applyNumberFormat="1" applyFont="1" applyBorder="1" applyAlignment="1">
      <alignment horizontal="center" vertical="center"/>
    </xf>
    <xf numFmtId="0" fontId="11" fillId="0" borderId="29" xfId="0" applyFont="1" applyBorder="1"/>
    <xf numFmtId="49" fontId="11" fillId="0" borderId="29" xfId="0" applyNumberFormat="1" applyFont="1" applyBorder="1"/>
    <xf numFmtId="3" fontId="11" fillId="0" borderId="29" xfId="0" applyNumberFormat="1" applyFont="1" applyBorder="1"/>
    <xf numFmtId="3" fontId="11" fillId="0" borderId="29" xfId="0" applyNumberFormat="1" applyFont="1" applyBorder="1" applyAlignment="1">
      <alignment horizontal="center"/>
    </xf>
    <xf numFmtId="49" fontId="11" fillId="0" borderId="0" xfId="0" applyNumberFormat="1" applyFont="1" applyBorder="1" applyAlignment="1">
      <alignment horizontal="center" vertical="center"/>
    </xf>
    <xf numFmtId="49" fontId="11" fillId="0" borderId="0" xfId="0" applyNumberFormat="1" applyFont="1" applyBorder="1"/>
    <xf numFmtId="3" fontId="11" fillId="0" borderId="0" xfId="0" applyNumberFormat="1" applyFont="1" applyBorder="1"/>
    <xf numFmtId="0" fontId="11" fillId="0" borderId="0" xfId="0" applyFont="1" applyAlignment="1"/>
    <xf numFmtId="0" fontId="47" fillId="0" borderId="1" xfId="0" applyFont="1" applyFill="1" applyBorder="1" applyAlignment="1">
      <alignment horizontal="center" vertical="center" wrapText="1"/>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11" fillId="0" borderId="1" xfId="0" applyFont="1" applyFill="1" applyBorder="1" applyAlignment="1">
      <alignment horizontal="center" vertical="center"/>
    </xf>
    <xf numFmtId="0" fontId="1" fillId="0" borderId="5" xfId="0" applyFont="1" applyFill="1" applyBorder="1" applyAlignment="1">
      <alignment horizontal="center" vertical="center" wrapText="1"/>
    </xf>
    <xf numFmtId="0" fontId="11" fillId="0" borderId="0" xfId="0" applyFont="1" applyAlignment="1">
      <alignment vertical="center"/>
    </xf>
    <xf numFmtId="0" fontId="0" fillId="0" borderId="0" xfId="0" applyAlignment="1">
      <alignment vertical="center"/>
    </xf>
    <xf numFmtId="0" fontId="53" fillId="0" borderId="0" xfId="0" applyFont="1" applyAlignment="1">
      <alignment vertical="center"/>
    </xf>
    <xf numFmtId="0" fontId="11" fillId="0" borderId="1" xfId="0" applyFont="1" applyBorder="1" applyAlignment="1">
      <alignment horizontal="center" vertical="center"/>
    </xf>
    <xf numFmtId="0" fontId="11"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54" fillId="0" borderId="8" xfId="0" applyFont="1" applyBorder="1" applyAlignment="1">
      <alignment horizontal="center" vertical="center"/>
    </xf>
    <xf numFmtId="0" fontId="55" fillId="0" borderId="1" xfId="0" applyFont="1" applyBorder="1" applyAlignment="1">
      <alignment horizontal="left" vertical="center"/>
    </xf>
    <xf numFmtId="0" fontId="11" fillId="0" borderId="30" xfId="0" applyFont="1" applyBorder="1" applyAlignment="1">
      <alignment horizontal="center" vertical="center" wrapText="1"/>
    </xf>
    <xf numFmtId="0" fontId="54" fillId="0" borderId="1" xfId="0" applyFont="1" applyBorder="1" applyAlignment="1">
      <alignment horizontal="center" vertical="center"/>
    </xf>
    <xf numFmtId="3" fontId="11" fillId="0" borderId="1" xfId="0" applyNumberFormat="1" applyFont="1" applyBorder="1" applyAlignment="1">
      <alignment horizontal="right" vertical="center"/>
    </xf>
    <xf numFmtId="0" fontId="55" fillId="0" borderId="3" xfId="0" applyFont="1" applyBorder="1" applyAlignment="1">
      <alignment horizontal="left" vertical="center"/>
    </xf>
    <xf numFmtId="3" fontId="11" fillId="0" borderId="30" xfId="0" applyNumberFormat="1" applyFont="1" applyBorder="1" applyAlignment="1">
      <alignment horizontal="right" vertical="center"/>
    </xf>
    <xf numFmtId="0" fontId="11" fillId="0" borderId="4" xfId="0" applyFont="1" applyBorder="1" applyAlignment="1">
      <alignment horizontal="left" vertical="center" wrapText="1"/>
    </xf>
    <xf numFmtId="3" fontId="11" fillId="0" borderId="30" xfId="2" applyNumberFormat="1" applyFont="1" applyBorder="1" applyAlignment="1">
      <alignment vertical="center"/>
    </xf>
    <xf numFmtId="0" fontId="11" fillId="3" borderId="30" xfId="0" applyFont="1" applyFill="1" applyBorder="1" applyAlignment="1">
      <alignment horizontal="right" vertical="center"/>
    </xf>
    <xf numFmtId="0" fontId="11" fillId="3" borderId="30" xfId="0" applyFont="1" applyFill="1" applyBorder="1" applyAlignment="1">
      <alignment vertical="center"/>
    </xf>
    <xf numFmtId="0" fontId="11" fillId="3" borderId="1" xfId="0" applyFont="1" applyFill="1" applyBorder="1" applyAlignment="1">
      <alignment vertical="center"/>
    </xf>
    <xf numFmtId="3" fontId="11" fillId="3" borderId="1" xfId="0" applyNumberFormat="1" applyFont="1" applyFill="1" applyBorder="1" applyAlignment="1">
      <alignment vertical="center"/>
    </xf>
    <xf numFmtId="0" fontId="10" fillId="0" borderId="0" xfId="2" applyFont="1" applyAlignment="1">
      <alignment vertical="center"/>
    </xf>
    <xf numFmtId="0" fontId="10" fillId="0" borderId="43" xfId="2" applyFont="1" applyBorder="1" applyAlignment="1">
      <alignment horizontal="center" vertical="center"/>
    </xf>
    <xf numFmtId="0" fontId="57" fillId="0" borderId="1" xfId="2" applyFont="1" applyBorder="1" applyAlignment="1">
      <alignment horizontal="center" vertical="center"/>
    </xf>
    <xf numFmtId="0" fontId="54" fillId="0" borderId="1" xfId="2" applyFont="1" applyBorder="1" applyAlignment="1">
      <alignment horizontal="right" vertical="center"/>
    </xf>
    <xf numFmtId="3" fontId="54" fillId="0" borderId="1" xfId="2" applyNumberFormat="1" applyFont="1" applyBorder="1" applyAlignment="1">
      <alignment horizontal="right" vertical="center"/>
    </xf>
    <xf numFmtId="3" fontId="11" fillId="0" borderId="1" xfId="0" applyNumberFormat="1" applyFont="1" applyBorder="1" applyAlignment="1">
      <alignment vertical="center"/>
    </xf>
    <xf numFmtId="3" fontId="11" fillId="0" borderId="1" xfId="2" applyNumberFormat="1" applyFont="1" applyBorder="1" applyAlignment="1">
      <alignment vertical="center"/>
    </xf>
    <xf numFmtId="3" fontId="11" fillId="0" borderId="30" xfId="2" applyNumberFormat="1" applyFont="1" applyBorder="1" applyAlignment="1">
      <alignment horizontal="right" vertical="center"/>
    </xf>
    <xf numFmtId="0" fontId="57" fillId="3" borderId="1" xfId="2" applyFont="1" applyFill="1" applyBorder="1" applyAlignment="1">
      <alignment horizontal="center" vertical="center"/>
    </xf>
    <xf numFmtId="0" fontId="11" fillId="3" borderId="1" xfId="0" applyFont="1" applyFill="1" applyBorder="1" applyAlignment="1">
      <alignment horizontal="right" vertical="center"/>
    </xf>
    <xf numFmtId="3" fontId="11" fillId="3" borderId="1" xfId="0" applyNumberFormat="1" applyFont="1" applyFill="1" applyBorder="1" applyAlignment="1">
      <alignment horizontal="right" vertical="center"/>
    </xf>
    <xf numFmtId="3" fontId="54" fillId="3" borderId="1" xfId="2" applyNumberFormat="1" applyFont="1" applyFill="1" applyBorder="1" applyAlignment="1">
      <alignment horizontal="right" vertical="center"/>
    </xf>
    <xf numFmtId="0" fontId="57" fillId="0" borderId="3" xfId="2" applyFont="1" applyBorder="1" applyAlignment="1">
      <alignment horizontal="center" vertical="center"/>
    </xf>
    <xf numFmtId="3" fontId="11" fillId="3" borderId="1" xfId="2" applyNumberFormat="1" applyFont="1" applyFill="1" applyBorder="1" applyAlignment="1">
      <alignment vertical="center"/>
    </xf>
    <xf numFmtId="0" fontId="11" fillId="3" borderId="1" xfId="2" applyFont="1" applyFill="1" applyBorder="1" applyAlignment="1">
      <alignment vertical="center"/>
    </xf>
    <xf numFmtId="0" fontId="11" fillId="0" borderId="0" xfId="2" applyFont="1" applyAlignment="1">
      <alignment vertical="center"/>
    </xf>
    <xf numFmtId="0" fontId="11" fillId="5" borderId="30" xfId="2" applyFont="1" applyFill="1" applyBorder="1" applyAlignment="1">
      <alignment horizontal="center" vertical="center" wrapText="1"/>
    </xf>
    <xf numFmtId="0" fontId="53" fillId="0" borderId="0" xfId="0" applyFont="1" applyAlignment="1">
      <alignment horizontal="center" vertical="center"/>
    </xf>
    <xf numFmtId="0" fontId="11" fillId="3" borderId="8" xfId="0" applyFont="1" applyFill="1" applyBorder="1" applyAlignment="1">
      <alignment horizontal="center" vertical="center"/>
    </xf>
    <xf numFmtId="0" fontId="10" fillId="0" borderId="0" xfId="2" applyFont="1" applyAlignment="1">
      <alignment horizontal="center" vertical="center"/>
    </xf>
    <xf numFmtId="0" fontId="10" fillId="0" borderId="4" xfId="2" applyFont="1" applyBorder="1" applyAlignment="1">
      <alignment horizontal="center" vertical="center" wrapText="1"/>
    </xf>
    <xf numFmtId="0" fontId="10" fillId="0" borderId="6" xfId="2" applyFont="1" applyBorder="1" applyAlignment="1">
      <alignment horizontal="center" vertical="center"/>
    </xf>
    <xf numFmtId="0" fontId="10" fillId="3" borderId="1" xfId="2" applyFont="1" applyFill="1" applyBorder="1" applyAlignment="1">
      <alignment horizontal="center" vertical="center"/>
    </xf>
    <xf numFmtId="0" fontId="11" fillId="0" borderId="0" xfId="2" applyFont="1" applyAlignment="1">
      <alignment horizontal="center" vertical="center"/>
    </xf>
    <xf numFmtId="0" fontId="51" fillId="0" borderId="0" xfId="0" applyFont="1" applyAlignment="1">
      <alignment vertical="center"/>
    </xf>
    <xf numFmtId="49" fontId="51" fillId="0" borderId="0" xfId="0" applyNumberFormat="1" applyFont="1" applyAlignment="1">
      <alignment vertical="center"/>
    </xf>
    <xf numFmtId="0" fontId="52"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horizontal="right" vertical="center"/>
    </xf>
    <xf numFmtId="0" fontId="11" fillId="0" borderId="30" xfId="0" applyFont="1" applyBorder="1" applyAlignment="1">
      <alignment horizontal="right" vertical="center"/>
    </xf>
    <xf numFmtId="0" fontId="10" fillId="0" borderId="0" xfId="2" applyFont="1" applyAlignment="1">
      <alignment horizontal="right" vertical="center"/>
    </xf>
    <xf numFmtId="0" fontId="14" fillId="0" borderId="0" xfId="2" applyAlignment="1">
      <alignment vertical="center"/>
    </xf>
    <xf numFmtId="0" fontId="56" fillId="0" borderId="0" xfId="2" applyFont="1" applyAlignment="1">
      <alignment vertical="center"/>
    </xf>
    <xf numFmtId="0" fontId="10" fillId="0" borderId="44" xfId="2" applyFont="1" applyBorder="1" applyAlignment="1">
      <alignment vertical="center"/>
    </xf>
    <xf numFmtId="0" fontId="10" fillId="0" borderId="4" xfId="2" applyFont="1" applyBorder="1" applyAlignment="1">
      <alignment horizontal="center" vertical="center"/>
    </xf>
    <xf numFmtId="0" fontId="10" fillId="0" borderId="1" xfId="2" applyFont="1" applyBorder="1" applyAlignment="1">
      <alignment horizontal="center" vertical="center"/>
    </xf>
    <xf numFmtId="0" fontId="11" fillId="0" borderId="30" xfId="2" applyFont="1" applyBorder="1" applyAlignment="1">
      <alignment horizontal="right" vertical="center" wrapText="1"/>
    </xf>
    <xf numFmtId="0" fontId="11" fillId="0" borderId="30" xfId="2" applyFont="1" applyBorder="1" applyAlignment="1">
      <alignment horizontal="right" vertical="center"/>
    </xf>
    <xf numFmtId="0" fontId="11" fillId="0" borderId="30" xfId="2" applyFont="1" applyBorder="1" applyAlignment="1">
      <alignment vertical="center" wrapText="1"/>
    </xf>
    <xf numFmtId="0" fontId="11" fillId="0" borderId="30" xfId="2" applyFont="1" applyBorder="1" applyAlignment="1">
      <alignment vertical="center"/>
    </xf>
    <xf numFmtId="0" fontId="11" fillId="3" borderId="30" xfId="2" applyFont="1" applyFill="1" applyBorder="1" applyAlignment="1">
      <alignment vertical="center" wrapText="1"/>
    </xf>
    <xf numFmtId="0" fontId="11" fillId="3" borderId="30" xfId="2" applyFont="1" applyFill="1" applyBorder="1" applyAlignment="1">
      <alignment vertical="center"/>
    </xf>
    <xf numFmtId="0" fontId="1" fillId="0" borderId="0" xfId="2" applyFont="1" applyFill="1"/>
    <xf numFmtId="0" fontId="1" fillId="0" borderId="0" xfId="2" applyFont="1" applyFill="1" applyAlignment="1">
      <alignment horizontal="right"/>
    </xf>
    <xf numFmtId="49" fontId="2" fillId="0" borderId="0" xfId="0" applyNumberFormat="1" applyFont="1" applyFill="1" applyAlignment="1">
      <alignment horizontal="left"/>
    </xf>
    <xf numFmtId="3" fontId="1" fillId="5" borderId="5" xfId="2" applyNumberFormat="1" applyFont="1" applyFill="1" applyBorder="1" applyAlignment="1">
      <alignment vertical="center" wrapText="1"/>
    </xf>
    <xf numFmtId="4" fontId="2" fillId="0" borderId="0" xfId="0" applyNumberFormat="1" applyFont="1" applyFill="1"/>
    <xf numFmtId="0" fontId="8" fillId="0" borderId="0" xfId="0" applyFont="1" applyFill="1"/>
    <xf numFmtId="3" fontId="11" fillId="0" borderId="0" xfId="0" applyNumberFormat="1" applyFont="1" applyFill="1" applyBorder="1"/>
    <xf numFmtId="3" fontId="46" fillId="0" borderId="0" xfId="0" applyNumberFormat="1" applyFont="1" applyFill="1" applyBorder="1"/>
    <xf numFmtId="3" fontId="2" fillId="0" borderId="0" xfId="0" applyNumberFormat="1" applyFont="1" applyFill="1" applyBorder="1"/>
    <xf numFmtId="3" fontId="47" fillId="0" borderId="1" xfId="0" applyNumberFormat="1" applyFont="1" applyFill="1" applyBorder="1" applyAlignment="1">
      <alignment horizontal="center" vertical="center" wrapText="1"/>
    </xf>
    <xf numFmtId="3" fontId="9" fillId="0" borderId="1" xfId="0" applyNumberFormat="1" applyFont="1" applyFill="1" applyBorder="1" applyAlignment="1">
      <alignment horizontal="right" vertical="center" wrapText="1"/>
    </xf>
    <xf numFmtId="3" fontId="9" fillId="0" borderId="1" xfId="0" applyNumberFormat="1" applyFont="1" applyFill="1" applyBorder="1" applyAlignment="1">
      <alignment vertical="center"/>
    </xf>
    <xf numFmtId="3" fontId="2" fillId="0" borderId="1" xfId="0" applyNumberFormat="1" applyFont="1" applyFill="1" applyBorder="1" applyAlignment="1">
      <alignment vertical="center"/>
    </xf>
    <xf numFmtId="3" fontId="2" fillId="0" borderId="11" xfId="0" applyNumberFormat="1" applyFont="1" applyFill="1" applyBorder="1" applyAlignment="1">
      <alignment vertical="center"/>
    </xf>
    <xf numFmtId="3" fontId="11" fillId="0" borderId="0" xfId="0" applyNumberFormat="1" applyFont="1" applyFill="1"/>
    <xf numFmtId="0" fontId="2" fillId="0" borderId="0" xfId="0" applyFont="1" applyFill="1" applyAlignment="1">
      <alignment horizontal="left" vertical="center" wrapText="1"/>
    </xf>
    <xf numFmtId="0" fontId="9" fillId="0" borderId="0" xfId="0" applyFont="1" applyFill="1" applyAlignment="1">
      <alignment horizontal="left" vertical="center" wrapText="1"/>
    </xf>
    <xf numFmtId="3" fontId="9" fillId="0" borderId="0" xfId="0" applyNumberFormat="1" applyFont="1" applyFill="1" applyAlignment="1">
      <alignment horizontal="left" vertical="center" wrapText="1"/>
    </xf>
    <xf numFmtId="3" fontId="9" fillId="0" borderId="0" xfId="0" applyNumberFormat="1" applyFont="1" applyFill="1" applyAlignment="1">
      <alignment vertical="center"/>
    </xf>
    <xf numFmtId="4" fontId="58" fillId="0" borderId="0" xfId="0" applyNumberFormat="1" applyFont="1" applyFill="1" applyAlignment="1">
      <alignment horizontal="left" vertical="center"/>
    </xf>
    <xf numFmtId="0" fontId="9" fillId="0" borderId="0" xfId="0" applyFont="1" applyFill="1" applyAlignment="1">
      <alignment horizontal="left" vertical="center"/>
    </xf>
    <xf numFmtId="3" fontId="9" fillId="0" borderId="0" xfId="0" applyNumberFormat="1" applyFont="1" applyFill="1" applyAlignment="1">
      <alignment horizontal="left" vertical="center"/>
    </xf>
    <xf numFmtId="4" fontId="2" fillId="0" borderId="0" xfId="0" applyNumberFormat="1" applyFont="1" applyFill="1" applyAlignment="1">
      <alignment vertical="center"/>
    </xf>
    <xf numFmtId="0" fontId="9" fillId="0" borderId="0" xfId="0" applyFont="1" applyFill="1"/>
    <xf numFmtId="0" fontId="9" fillId="0" borderId="0" xfId="0" applyFont="1" applyFill="1" applyBorder="1"/>
    <xf numFmtId="0" fontId="50" fillId="0" borderId="0" xfId="0" applyFont="1" applyFill="1" applyBorder="1"/>
    <xf numFmtId="3" fontId="9" fillId="0" borderId="0" xfId="0" applyNumberFormat="1" applyFont="1" applyFill="1" applyBorder="1"/>
    <xf numFmtId="0" fontId="10" fillId="0" borderId="0" xfId="0" applyFont="1" applyFill="1" applyBorder="1" applyAlignment="1">
      <alignment horizontal="left" wrapText="1"/>
    </xf>
    <xf numFmtId="0" fontId="50" fillId="0" borderId="0" xfId="0" applyFont="1" applyFill="1"/>
    <xf numFmtId="3" fontId="9" fillId="0" borderId="0" xfId="0" applyNumberFormat="1" applyFont="1" applyFill="1"/>
    <xf numFmtId="0" fontId="10" fillId="0" borderId="0" xfId="0" applyFont="1" applyFill="1" applyBorder="1" applyAlignment="1">
      <alignment horizontal="right" vertical="center"/>
    </xf>
    <xf numFmtId="49" fontId="1" fillId="5" borderId="45" xfId="2" applyNumberFormat="1" applyFont="1" applyFill="1" applyBorder="1" applyAlignment="1">
      <alignment horizontal="right" vertical="center" wrapText="1"/>
    </xf>
    <xf numFmtId="49" fontId="2" fillId="5" borderId="45" xfId="2" applyNumberFormat="1" applyFont="1" applyFill="1" applyBorder="1" applyAlignment="1">
      <alignment vertical="center" wrapText="1"/>
    </xf>
    <xf numFmtId="3" fontId="1" fillId="5" borderId="12" xfId="2" applyNumberFormat="1" applyFont="1" applyFill="1" applyBorder="1" applyAlignment="1">
      <alignment vertical="center" wrapText="1"/>
    </xf>
    <xf numFmtId="0" fontId="47" fillId="0" borderId="24"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5" xfId="0" applyFont="1" applyFill="1" applyBorder="1" applyAlignment="1">
      <alignment horizontal="center" vertical="center" wrapText="1"/>
    </xf>
    <xf numFmtId="0" fontId="2" fillId="0" borderId="29" xfId="0" applyFont="1" applyFill="1" applyBorder="1" applyAlignment="1">
      <alignment horizontal="center"/>
    </xf>
    <xf numFmtId="0" fontId="1" fillId="0" borderId="0" xfId="0" applyFont="1" applyFill="1" applyBorder="1" applyAlignment="1">
      <alignment horizontal="center"/>
    </xf>
    <xf numFmtId="0" fontId="1" fillId="0" borderId="27" xfId="0" applyFont="1" applyFill="1" applyBorder="1" applyAlignment="1">
      <alignment horizontal="center" vertical="center" wrapText="1"/>
    </xf>
    <xf numFmtId="0" fontId="48" fillId="0" borderId="9" xfId="0" applyFont="1" applyFill="1" applyBorder="1" applyAlignment="1">
      <alignment horizontal="center" vertical="center"/>
    </xf>
    <xf numFmtId="0" fontId="1" fillId="0" borderId="24" xfId="0" applyFont="1" applyFill="1" applyBorder="1" applyAlignment="1">
      <alignment horizontal="center" vertical="center" wrapText="1"/>
    </xf>
    <xf numFmtId="0" fontId="48" fillId="0" borderId="1"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xf>
    <xf numFmtId="165" fontId="5" fillId="0" borderId="27" xfId="0" applyNumberFormat="1" applyFont="1" applyFill="1" applyBorder="1" applyAlignment="1">
      <alignment horizontal="center" vertical="center" wrapText="1"/>
    </xf>
    <xf numFmtId="165" fontId="5" fillId="0" borderId="9" xfId="0" applyNumberFormat="1" applyFont="1" applyFill="1" applyBorder="1" applyAlignment="1">
      <alignment horizontal="center" vertical="center" wrapText="1"/>
    </xf>
    <xf numFmtId="3" fontId="5" fillId="0" borderId="24" xfId="0" applyNumberFormat="1"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 xfId="0" applyFont="1" applyFill="1" applyBorder="1" applyAlignment="1">
      <alignment horizontal="center" vertical="center" wrapText="1"/>
    </xf>
    <xf numFmtId="3" fontId="1" fillId="0" borderId="24"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29" fillId="0" borderId="0" xfId="0" applyFont="1" applyFill="1" applyAlignment="1">
      <alignment horizontal="center"/>
    </xf>
    <xf numFmtId="0" fontId="4" fillId="0" borderId="0" xfId="0" applyFont="1" applyFill="1" applyAlignment="1">
      <alignment horizontal="center"/>
    </xf>
    <xf numFmtId="0" fontId="5" fillId="0" borderId="2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1" fillId="0" borderId="1" xfId="0" applyFont="1" applyFill="1" applyBorder="1" applyAlignment="1">
      <alignment horizontal="center" vertical="center"/>
    </xf>
    <xf numFmtId="0" fontId="1" fillId="0" borderId="2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1" fillId="0" borderId="0" xfId="0" applyFont="1" applyFill="1" applyAlignment="1">
      <alignment horizontal="left"/>
    </xf>
    <xf numFmtId="14" fontId="2" fillId="0" borderId="0" xfId="0" applyNumberFormat="1" applyFont="1" applyFill="1" applyBorder="1" applyAlignment="1">
      <alignment horizontal="left" vertical="center" wrapText="1"/>
    </xf>
    <xf numFmtId="0" fontId="9" fillId="0" borderId="0" xfId="0" applyFont="1" applyBorder="1" applyAlignment="1">
      <alignment horizontal="left" vertical="center" wrapText="1"/>
    </xf>
    <xf numFmtId="0" fontId="4" fillId="0" borderId="0" xfId="0" applyFont="1" applyAlignment="1">
      <alignment horizontal="center" vertical="center"/>
    </xf>
    <xf numFmtId="0" fontId="1" fillId="0" borderId="4" xfId="1" applyFont="1" applyBorder="1" applyAlignment="1">
      <alignment horizontal="center" vertical="center" wrapText="1"/>
    </xf>
    <xf numFmtId="0" fontId="1" fillId="0" borderId="3" xfId="1" applyFont="1" applyBorder="1" applyAlignment="1">
      <alignment horizontal="center" vertical="center" wrapText="1"/>
    </xf>
    <xf numFmtId="4" fontId="1" fillId="0" borderId="4"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4" fillId="0" borderId="0" xfId="0" applyFont="1" applyBorder="1" applyAlignment="1">
      <alignment horizontal="center" vertical="center"/>
    </xf>
    <xf numFmtId="0" fontId="9" fillId="0" borderId="0" xfId="0" applyFont="1" applyAlignment="1">
      <alignment horizontal="left" vertical="center"/>
    </xf>
    <xf numFmtId="0" fontId="18" fillId="5" borderId="0" xfId="0" applyFont="1" applyFill="1" applyAlignment="1">
      <alignment horizontal="center" vertical="center"/>
    </xf>
    <xf numFmtId="0" fontId="9" fillId="5" borderId="0" xfId="0" applyFont="1" applyFill="1" applyAlignment="1">
      <alignment horizontal="center" vertical="center"/>
    </xf>
    <xf numFmtId="0" fontId="5" fillId="0" borderId="8"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0" xfId="0" applyFont="1" applyFill="1" applyAlignment="1">
      <alignment horizontal="center" vertical="center"/>
    </xf>
    <xf numFmtId="0" fontId="39" fillId="0" borderId="8"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40" fillId="0" borderId="8" xfId="0" applyFont="1" applyFill="1" applyBorder="1" applyAlignment="1">
      <alignment horizontal="left" vertical="center" wrapText="1"/>
    </xf>
    <xf numFmtId="0" fontId="40" fillId="0" borderId="31" xfId="0" applyFont="1" applyFill="1" applyBorder="1" applyAlignment="1">
      <alignment vertical="center" wrapText="1"/>
    </xf>
    <xf numFmtId="0" fontId="37" fillId="0" borderId="8" xfId="0" applyFont="1" applyFill="1" applyBorder="1" applyAlignment="1">
      <alignment horizontal="left" vertical="center" wrapText="1"/>
    </xf>
    <xf numFmtId="0" fontId="37" fillId="0" borderId="31"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31" xfId="0" applyFont="1" applyFill="1" applyBorder="1" applyAlignment="1">
      <alignment horizontal="left" vertical="center" wrapText="1"/>
    </xf>
    <xf numFmtId="0" fontId="34" fillId="0" borderId="30" xfId="0" applyFont="1" applyFill="1" applyBorder="1" applyAlignment="1">
      <alignment horizontal="left" vertical="center" wrapText="1"/>
    </xf>
    <xf numFmtId="0" fontId="1" fillId="0" borderId="35" xfId="2" applyFont="1" applyFill="1" applyBorder="1" applyAlignment="1">
      <alignment horizontal="center" vertical="center" wrapText="1"/>
    </xf>
    <xf numFmtId="0" fontId="1" fillId="0" borderId="36" xfId="2" applyFont="1" applyFill="1" applyBorder="1" applyAlignment="1">
      <alignment horizontal="center" vertical="center" wrapText="1"/>
    </xf>
    <xf numFmtId="0" fontId="1" fillId="0" borderId="37" xfId="2" applyFont="1" applyFill="1" applyBorder="1" applyAlignment="1">
      <alignment horizontal="center" vertical="center" wrapText="1"/>
    </xf>
    <xf numFmtId="49" fontId="2" fillId="0" borderId="13" xfId="2" applyNumberFormat="1" applyFont="1" applyFill="1" applyBorder="1" applyAlignment="1">
      <alignment horizontal="left" vertical="center" wrapText="1"/>
    </xf>
    <xf numFmtId="49" fontId="2" fillId="0" borderId="28" xfId="2" applyNumberFormat="1" applyFont="1" applyFill="1" applyBorder="1" applyAlignment="1">
      <alignment horizontal="left" vertical="center" wrapText="1"/>
    </xf>
    <xf numFmtId="0" fontId="1" fillId="0" borderId="0" xfId="2" applyFont="1" applyFill="1" applyAlignment="1">
      <alignment horizontal="center" wrapText="1"/>
    </xf>
    <xf numFmtId="0" fontId="1" fillId="0" borderId="42" xfId="2" applyFont="1" applyFill="1" applyBorder="1" applyAlignment="1">
      <alignment horizontal="center" vertical="center" wrapText="1"/>
    </xf>
    <xf numFmtId="0" fontId="1" fillId="0" borderId="22" xfId="2" applyFont="1" applyFill="1" applyBorder="1" applyAlignment="1">
      <alignment horizontal="center" vertical="center" wrapText="1"/>
    </xf>
    <xf numFmtId="0" fontId="1" fillId="0" borderId="28" xfId="2" applyFont="1" applyFill="1" applyBorder="1" applyAlignment="1">
      <alignment horizontal="center" vertical="center" wrapText="1"/>
    </xf>
    <xf numFmtId="2" fontId="1" fillId="0" borderId="32" xfId="2" applyNumberFormat="1" applyFont="1" applyFill="1" applyBorder="1" applyAlignment="1">
      <alignment horizontal="center" vertical="center" wrapText="1"/>
    </xf>
    <xf numFmtId="2" fontId="1" fillId="0" borderId="29" xfId="2" applyNumberFormat="1" applyFont="1" applyFill="1" applyBorder="1" applyAlignment="1">
      <alignment horizontal="center" vertical="center" wrapText="1"/>
    </xf>
    <xf numFmtId="2" fontId="1" fillId="0" borderId="33" xfId="2" applyNumberFormat="1" applyFont="1" applyFill="1" applyBorder="1" applyAlignment="1">
      <alignment horizontal="center" vertical="center" wrapText="1"/>
    </xf>
    <xf numFmtId="2" fontId="1" fillId="0" borderId="16" xfId="2" applyNumberFormat="1" applyFont="1" applyFill="1" applyBorder="1" applyAlignment="1">
      <alignment horizontal="center" vertical="center" wrapText="1"/>
    </xf>
    <xf numFmtId="2" fontId="1" fillId="0" borderId="34" xfId="2" applyNumberFormat="1" applyFont="1" applyFill="1" applyBorder="1" applyAlignment="1">
      <alignment horizontal="center" vertical="center" wrapText="1"/>
    </xf>
    <xf numFmtId="2" fontId="1" fillId="0" borderId="17" xfId="2" applyNumberFormat="1" applyFont="1" applyFill="1" applyBorder="1" applyAlignment="1">
      <alignment horizontal="center" vertical="center" wrapText="1"/>
    </xf>
    <xf numFmtId="0" fontId="1" fillId="0" borderId="0" xfId="0" applyFont="1" applyFill="1" applyAlignment="1">
      <alignment horizontal="center"/>
    </xf>
    <xf numFmtId="0" fontId="47" fillId="0" borderId="4"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47" fillId="0" borderId="8" xfId="0" applyFont="1" applyFill="1" applyBorder="1" applyAlignment="1">
      <alignment horizontal="center" vertical="center" wrapText="1"/>
    </xf>
    <xf numFmtId="0" fontId="47" fillId="0" borderId="30" xfId="0" applyFont="1" applyFill="1" applyBorder="1" applyAlignment="1">
      <alignment horizontal="center" vertical="center" wrapText="1"/>
    </xf>
    <xf numFmtId="4" fontId="47" fillId="0" borderId="4" xfId="0" applyNumberFormat="1" applyFont="1" applyFill="1" applyBorder="1" applyAlignment="1">
      <alignment horizontal="center" vertical="center" wrapText="1"/>
    </xf>
    <xf numFmtId="4" fontId="47" fillId="0" borderId="3" xfId="0" applyNumberFormat="1" applyFont="1" applyFill="1" applyBorder="1" applyAlignment="1">
      <alignment horizontal="center" vertical="center" wrapText="1"/>
    </xf>
    <xf numFmtId="0" fontId="5" fillId="0" borderId="0" xfId="0" applyFont="1" applyAlignment="1">
      <alignment horizontal="center"/>
    </xf>
    <xf numFmtId="0" fontId="11" fillId="0" borderId="0" xfId="0" applyFont="1" applyAlignment="1">
      <alignment horizontal="left" vertical="center"/>
    </xf>
    <xf numFmtId="0" fontId="5" fillId="0" borderId="2" xfId="0" applyFont="1" applyBorder="1" applyAlignment="1">
      <alignment horizontal="center" wrapText="1" shrinkToFit="1"/>
    </xf>
    <xf numFmtId="0" fontId="5" fillId="0" borderId="4"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1" xfId="0" applyFont="1" applyBorder="1" applyAlignment="1">
      <alignment horizontal="center"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1" fillId="0" borderId="0" xfId="0" applyFont="1" applyAlignment="1">
      <alignment horizontal="center"/>
    </xf>
    <xf numFmtId="0" fontId="50" fillId="0" borderId="27" xfId="0" applyFont="1" applyBorder="1" applyAlignment="1">
      <alignment horizontal="center" vertical="center"/>
    </xf>
    <xf numFmtId="0" fontId="50" fillId="0" borderId="9" xfId="0" applyFont="1" applyBorder="1" applyAlignment="1">
      <alignment horizontal="center" vertical="center"/>
    </xf>
    <xf numFmtId="0" fontId="50" fillId="0" borderId="13" xfId="0" applyFont="1" applyBorder="1" applyAlignment="1">
      <alignment horizontal="center" vertical="center"/>
    </xf>
    <xf numFmtId="0" fontId="10" fillId="0" borderId="0" xfId="2" applyFont="1" applyAlignment="1">
      <alignment horizontal="center" vertical="center"/>
    </xf>
    <xf numFmtId="0" fontId="5" fillId="0" borderId="0" xfId="0" applyFont="1" applyAlignment="1">
      <alignment horizontal="center" vertical="center"/>
    </xf>
    <xf numFmtId="0" fontId="10" fillId="0" borderId="31" xfId="2" applyFont="1" applyBorder="1" applyAlignment="1">
      <alignment horizontal="center" vertical="center"/>
    </xf>
    <xf numFmtId="0" fontId="10" fillId="0" borderId="30" xfId="2" applyFont="1" applyBorder="1" applyAlignment="1">
      <alignment horizontal="center" vertical="center"/>
    </xf>
    <xf numFmtId="0" fontId="11" fillId="0" borderId="0" xfId="0" applyFont="1" applyAlignment="1">
      <alignment horizontal="left"/>
    </xf>
    <xf numFmtId="0" fontId="4" fillId="0" borderId="0" xfId="0" applyFont="1" applyAlignment="1">
      <alignment horizontal="center" vertical="center" wrapText="1"/>
    </xf>
    <xf numFmtId="0" fontId="9" fillId="0" borderId="0" xfId="0" applyFont="1" applyAlignment="1">
      <alignment wrapText="1"/>
    </xf>
    <xf numFmtId="0" fontId="2" fillId="0" borderId="38" xfId="0" applyFont="1" applyBorder="1" applyAlignment="1">
      <alignment horizontal="right"/>
    </xf>
    <xf numFmtId="0" fontId="9" fillId="0" borderId="34" xfId="0" applyFont="1" applyBorder="1" applyAlignment="1">
      <alignment horizontal="center" vertical="center" wrapText="1"/>
    </xf>
  </cellXfs>
  <cellStyles count="4">
    <cellStyle name="Normal" xfId="0" builtinId="0"/>
    <cellStyle name="Normal 2" xfId="1"/>
    <cellStyle name="Normal 3" xfId="2"/>
    <cellStyle name="Normal 4" xf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0</xdr:colOff>
      <xdr:row>43</xdr:row>
      <xdr:rowOff>0</xdr:rowOff>
    </xdr:from>
    <xdr:to>
      <xdr:col>8</xdr:col>
      <xdr:colOff>0</xdr:colOff>
      <xdr:row>43</xdr:row>
      <xdr:rowOff>0</xdr:rowOff>
    </xdr:to>
    <xdr:sp macro="" textlink="">
      <xdr:nvSpPr>
        <xdr:cNvPr id="31300" name="Line 3">
          <a:extLst>
            <a:ext uri="{FF2B5EF4-FFF2-40B4-BE49-F238E27FC236}">
              <a16:creationId xmlns:a16="http://schemas.microsoft.com/office/drawing/2014/main" xmlns="" id="{00000000-0008-0000-0000-0000447A0000}"/>
            </a:ext>
          </a:extLst>
        </xdr:cNvPr>
        <xdr:cNvSpPr>
          <a:spLocks noChangeShapeType="1"/>
        </xdr:cNvSpPr>
      </xdr:nvSpPr>
      <xdr:spPr bwMode="auto">
        <a:xfrm>
          <a:off x="16821150" y="18126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31301" name="Line 3">
          <a:extLst>
            <a:ext uri="{FF2B5EF4-FFF2-40B4-BE49-F238E27FC236}">
              <a16:creationId xmlns:a16="http://schemas.microsoft.com/office/drawing/2014/main" xmlns="" id="{00000000-0008-0000-0000-0000457A0000}"/>
            </a:ext>
          </a:extLst>
        </xdr:cNvPr>
        <xdr:cNvSpPr>
          <a:spLocks noChangeShapeType="1"/>
        </xdr:cNvSpPr>
      </xdr:nvSpPr>
      <xdr:spPr bwMode="auto">
        <a:xfrm>
          <a:off x="16821150" y="18954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31302" name="Line 3">
          <a:extLst>
            <a:ext uri="{FF2B5EF4-FFF2-40B4-BE49-F238E27FC236}">
              <a16:creationId xmlns:a16="http://schemas.microsoft.com/office/drawing/2014/main" xmlns="" id="{00000000-0008-0000-0000-0000467A0000}"/>
            </a:ext>
          </a:extLst>
        </xdr:cNvPr>
        <xdr:cNvSpPr>
          <a:spLocks noChangeShapeType="1"/>
        </xdr:cNvSpPr>
      </xdr:nvSpPr>
      <xdr:spPr bwMode="auto">
        <a:xfrm>
          <a:off x="16821150" y="18126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31303" name="Line 3">
          <a:extLst>
            <a:ext uri="{FF2B5EF4-FFF2-40B4-BE49-F238E27FC236}">
              <a16:creationId xmlns:a16="http://schemas.microsoft.com/office/drawing/2014/main" xmlns="" id="{00000000-0008-0000-0000-0000477A0000}"/>
            </a:ext>
          </a:extLst>
        </xdr:cNvPr>
        <xdr:cNvSpPr>
          <a:spLocks noChangeShapeType="1"/>
        </xdr:cNvSpPr>
      </xdr:nvSpPr>
      <xdr:spPr bwMode="auto">
        <a:xfrm>
          <a:off x="16821150" y="18954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31304" name="Line 3">
          <a:extLst>
            <a:ext uri="{FF2B5EF4-FFF2-40B4-BE49-F238E27FC236}">
              <a16:creationId xmlns:a16="http://schemas.microsoft.com/office/drawing/2014/main" xmlns="" id="{00000000-0008-0000-0000-0000487A0000}"/>
            </a:ext>
          </a:extLst>
        </xdr:cNvPr>
        <xdr:cNvSpPr>
          <a:spLocks noChangeShapeType="1"/>
        </xdr:cNvSpPr>
      </xdr:nvSpPr>
      <xdr:spPr bwMode="auto">
        <a:xfrm>
          <a:off x="16821150" y="18126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31305" name="Line 3">
          <a:extLst>
            <a:ext uri="{FF2B5EF4-FFF2-40B4-BE49-F238E27FC236}">
              <a16:creationId xmlns:a16="http://schemas.microsoft.com/office/drawing/2014/main" xmlns="" id="{00000000-0008-0000-0000-0000497A0000}"/>
            </a:ext>
          </a:extLst>
        </xdr:cNvPr>
        <xdr:cNvSpPr>
          <a:spLocks noChangeShapeType="1"/>
        </xdr:cNvSpPr>
      </xdr:nvSpPr>
      <xdr:spPr bwMode="auto">
        <a:xfrm>
          <a:off x="16821150" y="18954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31306" name="Line 3">
          <a:extLst>
            <a:ext uri="{FF2B5EF4-FFF2-40B4-BE49-F238E27FC236}">
              <a16:creationId xmlns:a16="http://schemas.microsoft.com/office/drawing/2014/main" xmlns="" id="{00000000-0008-0000-0000-00004A7A0000}"/>
            </a:ext>
          </a:extLst>
        </xdr:cNvPr>
        <xdr:cNvSpPr>
          <a:spLocks noChangeShapeType="1"/>
        </xdr:cNvSpPr>
      </xdr:nvSpPr>
      <xdr:spPr bwMode="auto">
        <a:xfrm>
          <a:off x="16821150" y="18126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31307" name="Line 3">
          <a:extLst>
            <a:ext uri="{FF2B5EF4-FFF2-40B4-BE49-F238E27FC236}">
              <a16:creationId xmlns:a16="http://schemas.microsoft.com/office/drawing/2014/main" xmlns="" id="{00000000-0008-0000-0000-00004B7A0000}"/>
            </a:ext>
          </a:extLst>
        </xdr:cNvPr>
        <xdr:cNvSpPr>
          <a:spLocks noChangeShapeType="1"/>
        </xdr:cNvSpPr>
      </xdr:nvSpPr>
      <xdr:spPr bwMode="auto">
        <a:xfrm>
          <a:off x="16821150" y="18954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31308" name="Line 3">
          <a:extLst>
            <a:ext uri="{FF2B5EF4-FFF2-40B4-BE49-F238E27FC236}">
              <a16:creationId xmlns:a16="http://schemas.microsoft.com/office/drawing/2014/main" xmlns="" id="{00000000-0008-0000-0000-00004C7A0000}"/>
            </a:ext>
          </a:extLst>
        </xdr:cNvPr>
        <xdr:cNvSpPr>
          <a:spLocks noChangeShapeType="1"/>
        </xdr:cNvSpPr>
      </xdr:nvSpPr>
      <xdr:spPr bwMode="auto">
        <a:xfrm>
          <a:off x="16821150" y="18126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31309" name="Line 3">
          <a:extLst>
            <a:ext uri="{FF2B5EF4-FFF2-40B4-BE49-F238E27FC236}">
              <a16:creationId xmlns:a16="http://schemas.microsoft.com/office/drawing/2014/main" xmlns="" id="{00000000-0008-0000-0000-00004D7A0000}"/>
            </a:ext>
          </a:extLst>
        </xdr:cNvPr>
        <xdr:cNvSpPr>
          <a:spLocks noChangeShapeType="1"/>
        </xdr:cNvSpPr>
      </xdr:nvSpPr>
      <xdr:spPr bwMode="auto">
        <a:xfrm>
          <a:off x="16821150" y="18954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31310" name="Line 3">
          <a:extLst>
            <a:ext uri="{FF2B5EF4-FFF2-40B4-BE49-F238E27FC236}">
              <a16:creationId xmlns:a16="http://schemas.microsoft.com/office/drawing/2014/main" xmlns="" id="{00000000-0008-0000-0000-00004E7A0000}"/>
            </a:ext>
          </a:extLst>
        </xdr:cNvPr>
        <xdr:cNvSpPr>
          <a:spLocks noChangeShapeType="1"/>
        </xdr:cNvSpPr>
      </xdr:nvSpPr>
      <xdr:spPr bwMode="auto">
        <a:xfrm>
          <a:off x="16821150" y="18126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31311" name="Line 3">
          <a:extLst>
            <a:ext uri="{FF2B5EF4-FFF2-40B4-BE49-F238E27FC236}">
              <a16:creationId xmlns:a16="http://schemas.microsoft.com/office/drawing/2014/main" xmlns="" id="{00000000-0008-0000-0000-00004F7A0000}"/>
            </a:ext>
          </a:extLst>
        </xdr:cNvPr>
        <xdr:cNvSpPr>
          <a:spLocks noChangeShapeType="1"/>
        </xdr:cNvSpPr>
      </xdr:nvSpPr>
      <xdr:spPr bwMode="auto">
        <a:xfrm>
          <a:off x="16821150" y="18954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31312" name="Line 3">
          <a:extLst>
            <a:ext uri="{FF2B5EF4-FFF2-40B4-BE49-F238E27FC236}">
              <a16:creationId xmlns:a16="http://schemas.microsoft.com/office/drawing/2014/main" xmlns="" id="{00000000-0008-0000-0000-0000507A0000}"/>
            </a:ext>
          </a:extLst>
        </xdr:cNvPr>
        <xdr:cNvSpPr>
          <a:spLocks noChangeShapeType="1"/>
        </xdr:cNvSpPr>
      </xdr:nvSpPr>
      <xdr:spPr bwMode="auto">
        <a:xfrm>
          <a:off x="16821150" y="18126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31313" name="Line 3">
          <a:extLst>
            <a:ext uri="{FF2B5EF4-FFF2-40B4-BE49-F238E27FC236}">
              <a16:creationId xmlns:a16="http://schemas.microsoft.com/office/drawing/2014/main" xmlns="" id="{00000000-0008-0000-0000-0000517A0000}"/>
            </a:ext>
          </a:extLst>
        </xdr:cNvPr>
        <xdr:cNvSpPr>
          <a:spLocks noChangeShapeType="1"/>
        </xdr:cNvSpPr>
      </xdr:nvSpPr>
      <xdr:spPr bwMode="auto">
        <a:xfrm>
          <a:off x="16821150" y="18954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31314" name="Line 3">
          <a:extLst>
            <a:ext uri="{FF2B5EF4-FFF2-40B4-BE49-F238E27FC236}">
              <a16:creationId xmlns:a16="http://schemas.microsoft.com/office/drawing/2014/main" xmlns="" id="{00000000-0008-0000-0000-0000527A0000}"/>
            </a:ext>
          </a:extLst>
        </xdr:cNvPr>
        <xdr:cNvSpPr>
          <a:spLocks noChangeShapeType="1"/>
        </xdr:cNvSpPr>
      </xdr:nvSpPr>
      <xdr:spPr bwMode="auto">
        <a:xfrm>
          <a:off x="16821150" y="18126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31315" name="Line 3">
          <a:extLst>
            <a:ext uri="{FF2B5EF4-FFF2-40B4-BE49-F238E27FC236}">
              <a16:creationId xmlns:a16="http://schemas.microsoft.com/office/drawing/2014/main" xmlns="" id="{00000000-0008-0000-0000-0000537A0000}"/>
            </a:ext>
          </a:extLst>
        </xdr:cNvPr>
        <xdr:cNvSpPr>
          <a:spLocks noChangeShapeType="1"/>
        </xdr:cNvSpPr>
      </xdr:nvSpPr>
      <xdr:spPr bwMode="auto">
        <a:xfrm>
          <a:off x="16821150" y="18954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31316" name="Line 3">
          <a:extLst>
            <a:ext uri="{FF2B5EF4-FFF2-40B4-BE49-F238E27FC236}">
              <a16:creationId xmlns:a16="http://schemas.microsoft.com/office/drawing/2014/main" xmlns="" id="{00000000-0008-0000-0000-0000547A0000}"/>
            </a:ext>
          </a:extLst>
        </xdr:cNvPr>
        <xdr:cNvSpPr>
          <a:spLocks noChangeShapeType="1"/>
        </xdr:cNvSpPr>
      </xdr:nvSpPr>
      <xdr:spPr bwMode="auto">
        <a:xfrm>
          <a:off x="16821150" y="18126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31317" name="Line 3">
          <a:extLst>
            <a:ext uri="{FF2B5EF4-FFF2-40B4-BE49-F238E27FC236}">
              <a16:creationId xmlns:a16="http://schemas.microsoft.com/office/drawing/2014/main" xmlns="" id="{00000000-0008-0000-0000-0000557A0000}"/>
            </a:ext>
          </a:extLst>
        </xdr:cNvPr>
        <xdr:cNvSpPr>
          <a:spLocks noChangeShapeType="1"/>
        </xdr:cNvSpPr>
      </xdr:nvSpPr>
      <xdr:spPr bwMode="auto">
        <a:xfrm>
          <a:off x="16821150" y="18954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31318" name="Line 3">
          <a:extLst>
            <a:ext uri="{FF2B5EF4-FFF2-40B4-BE49-F238E27FC236}">
              <a16:creationId xmlns:a16="http://schemas.microsoft.com/office/drawing/2014/main" xmlns="" id="{00000000-0008-0000-0000-0000567A0000}"/>
            </a:ext>
          </a:extLst>
        </xdr:cNvPr>
        <xdr:cNvSpPr>
          <a:spLocks noChangeShapeType="1"/>
        </xdr:cNvSpPr>
      </xdr:nvSpPr>
      <xdr:spPr bwMode="auto">
        <a:xfrm>
          <a:off x="16821150" y="18126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31319" name="Line 3">
          <a:extLst>
            <a:ext uri="{FF2B5EF4-FFF2-40B4-BE49-F238E27FC236}">
              <a16:creationId xmlns:a16="http://schemas.microsoft.com/office/drawing/2014/main" xmlns="" id="{00000000-0008-0000-0000-0000577A0000}"/>
            </a:ext>
          </a:extLst>
        </xdr:cNvPr>
        <xdr:cNvSpPr>
          <a:spLocks noChangeShapeType="1"/>
        </xdr:cNvSpPr>
      </xdr:nvSpPr>
      <xdr:spPr bwMode="auto">
        <a:xfrm>
          <a:off x="16821150" y="18954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31320" name="Line 3">
          <a:extLst>
            <a:ext uri="{FF2B5EF4-FFF2-40B4-BE49-F238E27FC236}">
              <a16:creationId xmlns:a16="http://schemas.microsoft.com/office/drawing/2014/main" xmlns="" id="{00000000-0008-0000-0000-0000587A0000}"/>
            </a:ext>
          </a:extLst>
        </xdr:cNvPr>
        <xdr:cNvSpPr>
          <a:spLocks noChangeShapeType="1"/>
        </xdr:cNvSpPr>
      </xdr:nvSpPr>
      <xdr:spPr bwMode="auto">
        <a:xfrm>
          <a:off x="16821150" y="18126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31321" name="Line 3">
          <a:extLst>
            <a:ext uri="{FF2B5EF4-FFF2-40B4-BE49-F238E27FC236}">
              <a16:creationId xmlns:a16="http://schemas.microsoft.com/office/drawing/2014/main" xmlns="" id="{00000000-0008-0000-0000-0000597A0000}"/>
            </a:ext>
          </a:extLst>
        </xdr:cNvPr>
        <xdr:cNvSpPr>
          <a:spLocks noChangeShapeType="1"/>
        </xdr:cNvSpPr>
      </xdr:nvSpPr>
      <xdr:spPr bwMode="auto">
        <a:xfrm>
          <a:off x="16821150" y="18954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31322" name="Line 3">
          <a:extLst>
            <a:ext uri="{FF2B5EF4-FFF2-40B4-BE49-F238E27FC236}">
              <a16:creationId xmlns:a16="http://schemas.microsoft.com/office/drawing/2014/main" xmlns="" id="{00000000-0008-0000-0000-00005A7A0000}"/>
            </a:ext>
          </a:extLst>
        </xdr:cNvPr>
        <xdr:cNvSpPr>
          <a:spLocks noChangeShapeType="1"/>
        </xdr:cNvSpPr>
      </xdr:nvSpPr>
      <xdr:spPr bwMode="auto">
        <a:xfrm>
          <a:off x="16821150" y="18126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31323" name="Line 3">
          <a:extLst>
            <a:ext uri="{FF2B5EF4-FFF2-40B4-BE49-F238E27FC236}">
              <a16:creationId xmlns:a16="http://schemas.microsoft.com/office/drawing/2014/main" xmlns="" id="{00000000-0008-0000-0000-00005B7A0000}"/>
            </a:ext>
          </a:extLst>
        </xdr:cNvPr>
        <xdr:cNvSpPr>
          <a:spLocks noChangeShapeType="1"/>
        </xdr:cNvSpPr>
      </xdr:nvSpPr>
      <xdr:spPr bwMode="auto">
        <a:xfrm>
          <a:off x="16821150" y="18954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31324" name="Line 3">
          <a:extLst>
            <a:ext uri="{FF2B5EF4-FFF2-40B4-BE49-F238E27FC236}">
              <a16:creationId xmlns:a16="http://schemas.microsoft.com/office/drawing/2014/main" xmlns="" id="{00000000-0008-0000-0000-00005C7A0000}"/>
            </a:ext>
          </a:extLst>
        </xdr:cNvPr>
        <xdr:cNvSpPr>
          <a:spLocks noChangeShapeType="1"/>
        </xdr:cNvSpPr>
      </xdr:nvSpPr>
      <xdr:spPr bwMode="auto">
        <a:xfrm>
          <a:off x="16821150" y="18126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31325" name="Line 3">
          <a:extLst>
            <a:ext uri="{FF2B5EF4-FFF2-40B4-BE49-F238E27FC236}">
              <a16:creationId xmlns:a16="http://schemas.microsoft.com/office/drawing/2014/main" xmlns="" id="{00000000-0008-0000-0000-00005D7A0000}"/>
            </a:ext>
          </a:extLst>
        </xdr:cNvPr>
        <xdr:cNvSpPr>
          <a:spLocks noChangeShapeType="1"/>
        </xdr:cNvSpPr>
      </xdr:nvSpPr>
      <xdr:spPr bwMode="auto">
        <a:xfrm>
          <a:off x="16821150" y="18954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31326" name="Line 3">
          <a:extLst>
            <a:ext uri="{FF2B5EF4-FFF2-40B4-BE49-F238E27FC236}">
              <a16:creationId xmlns:a16="http://schemas.microsoft.com/office/drawing/2014/main" xmlns="" id="{00000000-0008-0000-0000-00005E7A0000}"/>
            </a:ext>
          </a:extLst>
        </xdr:cNvPr>
        <xdr:cNvSpPr>
          <a:spLocks noChangeShapeType="1"/>
        </xdr:cNvSpPr>
      </xdr:nvSpPr>
      <xdr:spPr bwMode="auto">
        <a:xfrm>
          <a:off x="16821150" y="18126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31327" name="Line 3">
          <a:extLst>
            <a:ext uri="{FF2B5EF4-FFF2-40B4-BE49-F238E27FC236}">
              <a16:creationId xmlns:a16="http://schemas.microsoft.com/office/drawing/2014/main" xmlns="" id="{00000000-0008-0000-0000-00005F7A0000}"/>
            </a:ext>
          </a:extLst>
        </xdr:cNvPr>
        <xdr:cNvSpPr>
          <a:spLocks noChangeShapeType="1"/>
        </xdr:cNvSpPr>
      </xdr:nvSpPr>
      <xdr:spPr bwMode="auto">
        <a:xfrm>
          <a:off x="16821150" y="18954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31328" name="Line 3">
          <a:extLst>
            <a:ext uri="{FF2B5EF4-FFF2-40B4-BE49-F238E27FC236}">
              <a16:creationId xmlns:a16="http://schemas.microsoft.com/office/drawing/2014/main" xmlns="" id="{00000000-0008-0000-0000-0000607A0000}"/>
            </a:ext>
          </a:extLst>
        </xdr:cNvPr>
        <xdr:cNvSpPr>
          <a:spLocks noChangeShapeType="1"/>
        </xdr:cNvSpPr>
      </xdr:nvSpPr>
      <xdr:spPr bwMode="auto">
        <a:xfrm>
          <a:off x="16821150" y="18126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31329" name="Line 3">
          <a:extLst>
            <a:ext uri="{FF2B5EF4-FFF2-40B4-BE49-F238E27FC236}">
              <a16:creationId xmlns:a16="http://schemas.microsoft.com/office/drawing/2014/main" xmlns="" id="{00000000-0008-0000-0000-0000617A0000}"/>
            </a:ext>
          </a:extLst>
        </xdr:cNvPr>
        <xdr:cNvSpPr>
          <a:spLocks noChangeShapeType="1"/>
        </xdr:cNvSpPr>
      </xdr:nvSpPr>
      <xdr:spPr bwMode="auto">
        <a:xfrm>
          <a:off x="16821150" y="18954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31330" name="Line 3">
          <a:extLst>
            <a:ext uri="{FF2B5EF4-FFF2-40B4-BE49-F238E27FC236}">
              <a16:creationId xmlns:a16="http://schemas.microsoft.com/office/drawing/2014/main" xmlns="" id="{00000000-0008-0000-0000-0000627A0000}"/>
            </a:ext>
          </a:extLst>
        </xdr:cNvPr>
        <xdr:cNvSpPr>
          <a:spLocks noChangeShapeType="1"/>
        </xdr:cNvSpPr>
      </xdr:nvSpPr>
      <xdr:spPr bwMode="auto">
        <a:xfrm>
          <a:off x="16821150" y="18126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31331" name="Line 3">
          <a:extLst>
            <a:ext uri="{FF2B5EF4-FFF2-40B4-BE49-F238E27FC236}">
              <a16:creationId xmlns:a16="http://schemas.microsoft.com/office/drawing/2014/main" xmlns="" id="{00000000-0008-0000-0000-0000637A0000}"/>
            </a:ext>
          </a:extLst>
        </xdr:cNvPr>
        <xdr:cNvSpPr>
          <a:spLocks noChangeShapeType="1"/>
        </xdr:cNvSpPr>
      </xdr:nvSpPr>
      <xdr:spPr bwMode="auto">
        <a:xfrm>
          <a:off x="16821150" y="18954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34" name="Line 3">
          <a:extLst>
            <a:ext uri="{FF2B5EF4-FFF2-40B4-BE49-F238E27FC236}">
              <a16:creationId xmlns:a16="http://schemas.microsoft.com/office/drawing/2014/main" xmlns="" id="{00000000-0008-0000-0000-000022000000}"/>
            </a:ext>
          </a:extLst>
        </xdr:cNvPr>
        <xdr:cNvSpPr>
          <a:spLocks noChangeShapeType="1"/>
        </xdr:cNvSpPr>
      </xdr:nvSpPr>
      <xdr:spPr bwMode="auto">
        <a:xfrm>
          <a:off x="19088100" y="18126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35" name="Line 3">
          <a:extLst>
            <a:ext uri="{FF2B5EF4-FFF2-40B4-BE49-F238E27FC236}">
              <a16:creationId xmlns:a16="http://schemas.microsoft.com/office/drawing/2014/main" xmlns="" id="{00000000-0008-0000-0000-000023000000}"/>
            </a:ext>
          </a:extLst>
        </xdr:cNvPr>
        <xdr:cNvSpPr>
          <a:spLocks noChangeShapeType="1"/>
        </xdr:cNvSpPr>
      </xdr:nvSpPr>
      <xdr:spPr bwMode="auto">
        <a:xfrm>
          <a:off x="19088100" y="18954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36" name="Line 3">
          <a:extLst>
            <a:ext uri="{FF2B5EF4-FFF2-40B4-BE49-F238E27FC236}">
              <a16:creationId xmlns:a16="http://schemas.microsoft.com/office/drawing/2014/main" xmlns="" id="{00000000-0008-0000-0000-000024000000}"/>
            </a:ext>
          </a:extLst>
        </xdr:cNvPr>
        <xdr:cNvSpPr>
          <a:spLocks noChangeShapeType="1"/>
        </xdr:cNvSpPr>
      </xdr:nvSpPr>
      <xdr:spPr bwMode="auto">
        <a:xfrm>
          <a:off x="19088100" y="18126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37" name="Line 3">
          <a:extLst>
            <a:ext uri="{FF2B5EF4-FFF2-40B4-BE49-F238E27FC236}">
              <a16:creationId xmlns:a16="http://schemas.microsoft.com/office/drawing/2014/main" xmlns="" id="{00000000-0008-0000-0000-000025000000}"/>
            </a:ext>
          </a:extLst>
        </xdr:cNvPr>
        <xdr:cNvSpPr>
          <a:spLocks noChangeShapeType="1"/>
        </xdr:cNvSpPr>
      </xdr:nvSpPr>
      <xdr:spPr bwMode="auto">
        <a:xfrm>
          <a:off x="19088100" y="18954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38" name="Line 3">
          <a:extLst>
            <a:ext uri="{FF2B5EF4-FFF2-40B4-BE49-F238E27FC236}">
              <a16:creationId xmlns:a16="http://schemas.microsoft.com/office/drawing/2014/main" xmlns="" id="{00000000-0008-0000-0000-000026000000}"/>
            </a:ext>
          </a:extLst>
        </xdr:cNvPr>
        <xdr:cNvSpPr>
          <a:spLocks noChangeShapeType="1"/>
        </xdr:cNvSpPr>
      </xdr:nvSpPr>
      <xdr:spPr bwMode="auto">
        <a:xfrm>
          <a:off x="19088100" y="18126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39" name="Line 3">
          <a:extLst>
            <a:ext uri="{FF2B5EF4-FFF2-40B4-BE49-F238E27FC236}">
              <a16:creationId xmlns:a16="http://schemas.microsoft.com/office/drawing/2014/main" xmlns="" id="{00000000-0008-0000-0000-000027000000}"/>
            </a:ext>
          </a:extLst>
        </xdr:cNvPr>
        <xdr:cNvSpPr>
          <a:spLocks noChangeShapeType="1"/>
        </xdr:cNvSpPr>
      </xdr:nvSpPr>
      <xdr:spPr bwMode="auto">
        <a:xfrm>
          <a:off x="19088100" y="18954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40" name="Line 3">
          <a:extLst>
            <a:ext uri="{FF2B5EF4-FFF2-40B4-BE49-F238E27FC236}">
              <a16:creationId xmlns:a16="http://schemas.microsoft.com/office/drawing/2014/main" xmlns="" id="{00000000-0008-0000-0000-000028000000}"/>
            </a:ext>
          </a:extLst>
        </xdr:cNvPr>
        <xdr:cNvSpPr>
          <a:spLocks noChangeShapeType="1"/>
        </xdr:cNvSpPr>
      </xdr:nvSpPr>
      <xdr:spPr bwMode="auto">
        <a:xfrm>
          <a:off x="19088100" y="18126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41" name="Line 3">
          <a:extLst>
            <a:ext uri="{FF2B5EF4-FFF2-40B4-BE49-F238E27FC236}">
              <a16:creationId xmlns:a16="http://schemas.microsoft.com/office/drawing/2014/main" xmlns="" id="{00000000-0008-0000-0000-000029000000}"/>
            </a:ext>
          </a:extLst>
        </xdr:cNvPr>
        <xdr:cNvSpPr>
          <a:spLocks noChangeShapeType="1"/>
        </xdr:cNvSpPr>
      </xdr:nvSpPr>
      <xdr:spPr bwMode="auto">
        <a:xfrm>
          <a:off x="19088100" y="18954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42" name="Line 3">
          <a:extLst>
            <a:ext uri="{FF2B5EF4-FFF2-40B4-BE49-F238E27FC236}">
              <a16:creationId xmlns:a16="http://schemas.microsoft.com/office/drawing/2014/main" xmlns="" id="{00000000-0008-0000-0000-00002A000000}"/>
            </a:ext>
          </a:extLst>
        </xdr:cNvPr>
        <xdr:cNvSpPr>
          <a:spLocks noChangeShapeType="1"/>
        </xdr:cNvSpPr>
      </xdr:nvSpPr>
      <xdr:spPr bwMode="auto">
        <a:xfrm>
          <a:off x="19088100" y="18126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43" name="Line 3">
          <a:extLst>
            <a:ext uri="{FF2B5EF4-FFF2-40B4-BE49-F238E27FC236}">
              <a16:creationId xmlns:a16="http://schemas.microsoft.com/office/drawing/2014/main" xmlns="" id="{00000000-0008-0000-0000-00002B000000}"/>
            </a:ext>
          </a:extLst>
        </xdr:cNvPr>
        <xdr:cNvSpPr>
          <a:spLocks noChangeShapeType="1"/>
        </xdr:cNvSpPr>
      </xdr:nvSpPr>
      <xdr:spPr bwMode="auto">
        <a:xfrm>
          <a:off x="19088100" y="18954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44" name="Line 3">
          <a:extLst>
            <a:ext uri="{FF2B5EF4-FFF2-40B4-BE49-F238E27FC236}">
              <a16:creationId xmlns:a16="http://schemas.microsoft.com/office/drawing/2014/main" xmlns="" id="{00000000-0008-0000-0000-00002C000000}"/>
            </a:ext>
          </a:extLst>
        </xdr:cNvPr>
        <xdr:cNvSpPr>
          <a:spLocks noChangeShapeType="1"/>
        </xdr:cNvSpPr>
      </xdr:nvSpPr>
      <xdr:spPr bwMode="auto">
        <a:xfrm>
          <a:off x="19088100" y="18126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45" name="Line 3">
          <a:extLst>
            <a:ext uri="{FF2B5EF4-FFF2-40B4-BE49-F238E27FC236}">
              <a16:creationId xmlns:a16="http://schemas.microsoft.com/office/drawing/2014/main" xmlns="" id="{00000000-0008-0000-0000-00002D000000}"/>
            </a:ext>
          </a:extLst>
        </xdr:cNvPr>
        <xdr:cNvSpPr>
          <a:spLocks noChangeShapeType="1"/>
        </xdr:cNvSpPr>
      </xdr:nvSpPr>
      <xdr:spPr bwMode="auto">
        <a:xfrm>
          <a:off x="19088100" y="18954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46" name="Line 3">
          <a:extLst>
            <a:ext uri="{FF2B5EF4-FFF2-40B4-BE49-F238E27FC236}">
              <a16:creationId xmlns:a16="http://schemas.microsoft.com/office/drawing/2014/main" xmlns="" id="{00000000-0008-0000-0000-00002E000000}"/>
            </a:ext>
          </a:extLst>
        </xdr:cNvPr>
        <xdr:cNvSpPr>
          <a:spLocks noChangeShapeType="1"/>
        </xdr:cNvSpPr>
      </xdr:nvSpPr>
      <xdr:spPr bwMode="auto">
        <a:xfrm>
          <a:off x="19088100" y="18126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47" name="Line 3">
          <a:extLst>
            <a:ext uri="{FF2B5EF4-FFF2-40B4-BE49-F238E27FC236}">
              <a16:creationId xmlns:a16="http://schemas.microsoft.com/office/drawing/2014/main" xmlns="" id="{00000000-0008-0000-0000-00002F000000}"/>
            </a:ext>
          </a:extLst>
        </xdr:cNvPr>
        <xdr:cNvSpPr>
          <a:spLocks noChangeShapeType="1"/>
        </xdr:cNvSpPr>
      </xdr:nvSpPr>
      <xdr:spPr bwMode="auto">
        <a:xfrm>
          <a:off x="19088100" y="18954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48" name="Line 3">
          <a:extLst>
            <a:ext uri="{FF2B5EF4-FFF2-40B4-BE49-F238E27FC236}">
              <a16:creationId xmlns:a16="http://schemas.microsoft.com/office/drawing/2014/main" xmlns="" id="{00000000-0008-0000-0000-000030000000}"/>
            </a:ext>
          </a:extLst>
        </xdr:cNvPr>
        <xdr:cNvSpPr>
          <a:spLocks noChangeShapeType="1"/>
        </xdr:cNvSpPr>
      </xdr:nvSpPr>
      <xdr:spPr bwMode="auto">
        <a:xfrm>
          <a:off x="19088100" y="18126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49" name="Line 3">
          <a:extLst>
            <a:ext uri="{FF2B5EF4-FFF2-40B4-BE49-F238E27FC236}">
              <a16:creationId xmlns:a16="http://schemas.microsoft.com/office/drawing/2014/main" xmlns="" id="{00000000-0008-0000-0000-000031000000}"/>
            </a:ext>
          </a:extLst>
        </xdr:cNvPr>
        <xdr:cNvSpPr>
          <a:spLocks noChangeShapeType="1"/>
        </xdr:cNvSpPr>
      </xdr:nvSpPr>
      <xdr:spPr bwMode="auto">
        <a:xfrm>
          <a:off x="19088100" y="189547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50" name="Line 3">
          <a:extLst>
            <a:ext uri="{FF2B5EF4-FFF2-40B4-BE49-F238E27FC236}">
              <a16:creationId xmlns:a16="http://schemas.microsoft.com/office/drawing/2014/main" xmlns="" id="{00000000-0008-0000-0000-000032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51" name="Line 3">
          <a:extLst>
            <a:ext uri="{FF2B5EF4-FFF2-40B4-BE49-F238E27FC236}">
              <a16:creationId xmlns:a16="http://schemas.microsoft.com/office/drawing/2014/main" xmlns="" id="{00000000-0008-0000-0000-000033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52" name="Line 3">
          <a:extLst>
            <a:ext uri="{FF2B5EF4-FFF2-40B4-BE49-F238E27FC236}">
              <a16:creationId xmlns:a16="http://schemas.microsoft.com/office/drawing/2014/main" xmlns="" id="{00000000-0008-0000-0000-000034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53" name="Line 3">
          <a:extLst>
            <a:ext uri="{FF2B5EF4-FFF2-40B4-BE49-F238E27FC236}">
              <a16:creationId xmlns:a16="http://schemas.microsoft.com/office/drawing/2014/main" xmlns="" id="{00000000-0008-0000-0000-000035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54" name="Line 3">
          <a:extLst>
            <a:ext uri="{FF2B5EF4-FFF2-40B4-BE49-F238E27FC236}">
              <a16:creationId xmlns:a16="http://schemas.microsoft.com/office/drawing/2014/main" xmlns="" id="{00000000-0008-0000-0000-000036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55" name="Line 3">
          <a:extLst>
            <a:ext uri="{FF2B5EF4-FFF2-40B4-BE49-F238E27FC236}">
              <a16:creationId xmlns:a16="http://schemas.microsoft.com/office/drawing/2014/main" xmlns="" id="{00000000-0008-0000-0000-000037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56" name="Line 3">
          <a:extLst>
            <a:ext uri="{FF2B5EF4-FFF2-40B4-BE49-F238E27FC236}">
              <a16:creationId xmlns:a16="http://schemas.microsoft.com/office/drawing/2014/main" xmlns="" id="{00000000-0008-0000-0000-000038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57" name="Line 3">
          <a:extLst>
            <a:ext uri="{FF2B5EF4-FFF2-40B4-BE49-F238E27FC236}">
              <a16:creationId xmlns:a16="http://schemas.microsoft.com/office/drawing/2014/main" xmlns="" id="{00000000-0008-0000-0000-000039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58" name="Line 3">
          <a:extLst>
            <a:ext uri="{FF2B5EF4-FFF2-40B4-BE49-F238E27FC236}">
              <a16:creationId xmlns:a16="http://schemas.microsoft.com/office/drawing/2014/main" xmlns="" id="{00000000-0008-0000-0000-00003A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59" name="Line 3">
          <a:extLst>
            <a:ext uri="{FF2B5EF4-FFF2-40B4-BE49-F238E27FC236}">
              <a16:creationId xmlns:a16="http://schemas.microsoft.com/office/drawing/2014/main" xmlns="" id="{00000000-0008-0000-0000-00003B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60" name="Line 3">
          <a:extLst>
            <a:ext uri="{FF2B5EF4-FFF2-40B4-BE49-F238E27FC236}">
              <a16:creationId xmlns:a16="http://schemas.microsoft.com/office/drawing/2014/main" xmlns="" id="{00000000-0008-0000-0000-00003C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61" name="Line 3">
          <a:extLst>
            <a:ext uri="{FF2B5EF4-FFF2-40B4-BE49-F238E27FC236}">
              <a16:creationId xmlns:a16="http://schemas.microsoft.com/office/drawing/2014/main" xmlns="" id="{00000000-0008-0000-0000-00003D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62" name="Line 3">
          <a:extLst>
            <a:ext uri="{FF2B5EF4-FFF2-40B4-BE49-F238E27FC236}">
              <a16:creationId xmlns:a16="http://schemas.microsoft.com/office/drawing/2014/main" xmlns="" id="{00000000-0008-0000-0000-00003E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63" name="Line 3">
          <a:extLst>
            <a:ext uri="{FF2B5EF4-FFF2-40B4-BE49-F238E27FC236}">
              <a16:creationId xmlns:a16="http://schemas.microsoft.com/office/drawing/2014/main" xmlns="" id="{00000000-0008-0000-0000-00003F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64" name="Line 3">
          <a:extLst>
            <a:ext uri="{FF2B5EF4-FFF2-40B4-BE49-F238E27FC236}">
              <a16:creationId xmlns:a16="http://schemas.microsoft.com/office/drawing/2014/main" xmlns="" id="{00000000-0008-0000-0000-000040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65" name="Line 3">
          <a:extLst>
            <a:ext uri="{FF2B5EF4-FFF2-40B4-BE49-F238E27FC236}">
              <a16:creationId xmlns:a16="http://schemas.microsoft.com/office/drawing/2014/main" xmlns="" id="{00000000-0008-0000-0000-000041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66" name="Line 3">
          <a:extLst>
            <a:ext uri="{FF2B5EF4-FFF2-40B4-BE49-F238E27FC236}">
              <a16:creationId xmlns:a16="http://schemas.microsoft.com/office/drawing/2014/main" xmlns="" id="{00000000-0008-0000-0000-000042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67" name="Line 3">
          <a:extLst>
            <a:ext uri="{FF2B5EF4-FFF2-40B4-BE49-F238E27FC236}">
              <a16:creationId xmlns:a16="http://schemas.microsoft.com/office/drawing/2014/main" xmlns="" id="{00000000-0008-0000-0000-000043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68" name="Line 3">
          <a:extLst>
            <a:ext uri="{FF2B5EF4-FFF2-40B4-BE49-F238E27FC236}">
              <a16:creationId xmlns:a16="http://schemas.microsoft.com/office/drawing/2014/main" xmlns="" id="{00000000-0008-0000-0000-000044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69" name="Line 3">
          <a:extLst>
            <a:ext uri="{FF2B5EF4-FFF2-40B4-BE49-F238E27FC236}">
              <a16:creationId xmlns:a16="http://schemas.microsoft.com/office/drawing/2014/main" xmlns="" id="{00000000-0008-0000-0000-000045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70" name="Line 3">
          <a:extLst>
            <a:ext uri="{FF2B5EF4-FFF2-40B4-BE49-F238E27FC236}">
              <a16:creationId xmlns:a16="http://schemas.microsoft.com/office/drawing/2014/main" xmlns="" id="{00000000-0008-0000-0000-000046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71" name="Line 3">
          <a:extLst>
            <a:ext uri="{FF2B5EF4-FFF2-40B4-BE49-F238E27FC236}">
              <a16:creationId xmlns:a16="http://schemas.microsoft.com/office/drawing/2014/main" xmlns="" id="{00000000-0008-0000-0000-000047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72" name="Line 3">
          <a:extLst>
            <a:ext uri="{FF2B5EF4-FFF2-40B4-BE49-F238E27FC236}">
              <a16:creationId xmlns:a16="http://schemas.microsoft.com/office/drawing/2014/main" xmlns="" id="{00000000-0008-0000-0000-000048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73" name="Line 3">
          <a:extLst>
            <a:ext uri="{FF2B5EF4-FFF2-40B4-BE49-F238E27FC236}">
              <a16:creationId xmlns:a16="http://schemas.microsoft.com/office/drawing/2014/main" xmlns="" id="{00000000-0008-0000-0000-000049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74" name="Line 3">
          <a:extLst>
            <a:ext uri="{FF2B5EF4-FFF2-40B4-BE49-F238E27FC236}">
              <a16:creationId xmlns:a16="http://schemas.microsoft.com/office/drawing/2014/main" xmlns="" id="{00000000-0008-0000-0000-00004A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75" name="Line 3">
          <a:extLst>
            <a:ext uri="{FF2B5EF4-FFF2-40B4-BE49-F238E27FC236}">
              <a16:creationId xmlns:a16="http://schemas.microsoft.com/office/drawing/2014/main" xmlns="" id="{00000000-0008-0000-0000-00004B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76" name="Line 3">
          <a:extLst>
            <a:ext uri="{FF2B5EF4-FFF2-40B4-BE49-F238E27FC236}">
              <a16:creationId xmlns:a16="http://schemas.microsoft.com/office/drawing/2014/main" xmlns="" id="{00000000-0008-0000-0000-00004C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77" name="Line 3">
          <a:extLst>
            <a:ext uri="{FF2B5EF4-FFF2-40B4-BE49-F238E27FC236}">
              <a16:creationId xmlns:a16="http://schemas.microsoft.com/office/drawing/2014/main" xmlns="" id="{00000000-0008-0000-0000-00004D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78" name="Line 3">
          <a:extLst>
            <a:ext uri="{FF2B5EF4-FFF2-40B4-BE49-F238E27FC236}">
              <a16:creationId xmlns:a16="http://schemas.microsoft.com/office/drawing/2014/main" xmlns="" id="{00000000-0008-0000-0000-00004E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79" name="Line 3">
          <a:extLst>
            <a:ext uri="{FF2B5EF4-FFF2-40B4-BE49-F238E27FC236}">
              <a16:creationId xmlns:a16="http://schemas.microsoft.com/office/drawing/2014/main" xmlns="" id="{00000000-0008-0000-0000-00004F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80" name="Line 3">
          <a:extLst>
            <a:ext uri="{FF2B5EF4-FFF2-40B4-BE49-F238E27FC236}">
              <a16:creationId xmlns:a16="http://schemas.microsoft.com/office/drawing/2014/main" xmlns="" id="{00000000-0008-0000-0000-000050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81" name="Line 3">
          <a:extLst>
            <a:ext uri="{FF2B5EF4-FFF2-40B4-BE49-F238E27FC236}">
              <a16:creationId xmlns:a16="http://schemas.microsoft.com/office/drawing/2014/main" xmlns="" id="{00000000-0008-0000-0000-000051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82" name="Line 3">
          <a:extLst>
            <a:ext uri="{FF2B5EF4-FFF2-40B4-BE49-F238E27FC236}">
              <a16:creationId xmlns:a16="http://schemas.microsoft.com/office/drawing/2014/main" xmlns="" id="{00000000-0008-0000-0000-000052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83" name="Line 3">
          <a:extLst>
            <a:ext uri="{FF2B5EF4-FFF2-40B4-BE49-F238E27FC236}">
              <a16:creationId xmlns:a16="http://schemas.microsoft.com/office/drawing/2014/main" xmlns="" id="{00000000-0008-0000-0000-000053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84" name="Line 3">
          <a:extLst>
            <a:ext uri="{FF2B5EF4-FFF2-40B4-BE49-F238E27FC236}">
              <a16:creationId xmlns:a16="http://schemas.microsoft.com/office/drawing/2014/main" xmlns="" id="{00000000-0008-0000-0000-000054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85" name="Line 3">
          <a:extLst>
            <a:ext uri="{FF2B5EF4-FFF2-40B4-BE49-F238E27FC236}">
              <a16:creationId xmlns:a16="http://schemas.microsoft.com/office/drawing/2014/main" xmlns="" id="{00000000-0008-0000-0000-000055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86" name="Line 3">
          <a:extLst>
            <a:ext uri="{FF2B5EF4-FFF2-40B4-BE49-F238E27FC236}">
              <a16:creationId xmlns:a16="http://schemas.microsoft.com/office/drawing/2014/main" xmlns="" id="{00000000-0008-0000-0000-000056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87" name="Line 3">
          <a:extLst>
            <a:ext uri="{FF2B5EF4-FFF2-40B4-BE49-F238E27FC236}">
              <a16:creationId xmlns:a16="http://schemas.microsoft.com/office/drawing/2014/main" xmlns="" id="{00000000-0008-0000-0000-000057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88" name="Line 3">
          <a:extLst>
            <a:ext uri="{FF2B5EF4-FFF2-40B4-BE49-F238E27FC236}">
              <a16:creationId xmlns:a16="http://schemas.microsoft.com/office/drawing/2014/main" xmlns="" id="{00000000-0008-0000-0000-000058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89" name="Line 3">
          <a:extLst>
            <a:ext uri="{FF2B5EF4-FFF2-40B4-BE49-F238E27FC236}">
              <a16:creationId xmlns:a16="http://schemas.microsoft.com/office/drawing/2014/main" xmlns="" id="{00000000-0008-0000-0000-000059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90" name="Line 3">
          <a:extLst>
            <a:ext uri="{FF2B5EF4-FFF2-40B4-BE49-F238E27FC236}">
              <a16:creationId xmlns:a16="http://schemas.microsoft.com/office/drawing/2014/main" xmlns="" id="{00000000-0008-0000-0000-00005A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91" name="Line 3">
          <a:extLst>
            <a:ext uri="{FF2B5EF4-FFF2-40B4-BE49-F238E27FC236}">
              <a16:creationId xmlns:a16="http://schemas.microsoft.com/office/drawing/2014/main" xmlns="" id="{00000000-0008-0000-0000-00005B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92" name="Line 3">
          <a:extLst>
            <a:ext uri="{FF2B5EF4-FFF2-40B4-BE49-F238E27FC236}">
              <a16:creationId xmlns:a16="http://schemas.microsoft.com/office/drawing/2014/main" xmlns="" id="{00000000-0008-0000-0000-00005C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93" name="Line 3">
          <a:extLst>
            <a:ext uri="{FF2B5EF4-FFF2-40B4-BE49-F238E27FC236}">
              <a16:creationId xmlns:a16="http://schemas.microsoft.com/office/drawing/2014/main" xmlns="" id="{00000000-0008-0000-0000-00005D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94" name="Line 3">
          <a:extLst>
            <a:ext uri="{FF2B5EF4-FFF2-40B4-BE49-F238E27FC236}">
              <a16:creationId xmlns:a16="http://schemas.microsoft.com/office/drawing/2014/main" xmlns="" id="{00000000-0008-0000-0000-00005E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95" name="Line 3">
          <a:extLst>
            <a:ext uri="{FF2B5EF4-FFF2-40B4-BE49-F238E27FC236}">
              <a16:creationId xmlns:a16="http://schemas.microsoft.com/office/drawing/2014/main" xmlns="" id="{00000000-0008-0000-0000-00005F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96" name="Line 3">
          <a:extLst>
            <a:ext uri="{FF2B5EF4-FFF2-40B4-BE49-F238E27FC236}">
              <a16:creationId xmlns:a16="http://schemas.microsoft.com/office/drawing/2014/main" xmlns="" id="{00000000-0008-0000-0000-000060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97" name="Line 3">
          <a:extLst>
            <a:ext uri="{FF2B5EF4-FFF2-40B4-BE49-F238E27FC236}">
              <a16:creationId xmlns:a16="http://schemas.microsoft.com/office/drawing/2014/main" xmlns="" id="{00000000-0008-0000-0000-000061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98" name="Line 3">
          <a:extLst>
            <a:ext uri="{FF2B5EF4-FFF2-40B4-BE49-F238E27FC236}">
              <a16:creationId xmlns:a16="http://schemas.microsoft.com/office/drawing/2014/main" xmlns="" id="{00000000-0008-0000-0000-000062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99" name="Line 3">
          <a:extLst>
            <a:ext uri="{FF2B5EF4-FFF2-40B4-BE49-F238E27FC236}">
              <a16:creationId xmlns:a16="http://schemas.microsoft.com/office/drawing/2014/main" xmlns="" id="{00000000-0008-0000-0000-000063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00" name="Line 3">
          <a:extLst>
            <a:ext uri="{FF2B5EF4-FFF2-40B4-BE49-F238E27FC236}">
              <a16:creationId xmlns:a16="http://schemas.microsoft.com/office/drawing/2014/main" xmlns="" id="{00000000-0008-0000-0000-000064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01" name="Line 3">
          <a:extLst>
            <a:ext uri="{FF2B5EF4-FFF2-40B4-BE49-F238E27FC236}">
              <a16:creationId xmlns:a16="http://schemas.microsoft.com/office/drawing/2014/main" xmlns="" id="{00000000-0008-0000-0000-000065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02" name="Line 3">
          <a:extLst>
            <a:ext uri="{FF2B5EF4-FFF2-40B4-BE49-F238E27FC236}">
              <a16:creationId xmlns:a16="http://schemas.microsoft.com/office/drawing/2014/main" xmlns="" id="{00000000-0008-0000-0000-000066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03" name="Line 3">
          <a:extLst>
            <a:ext uri="{FF2B5EF4-FFF2-40B4-BE49-F238E27FC236}">
              <a16:creationId xmlns:a16="http://schemas.microsoft.com/office/drawing/2014/main" xmlns="" id="{00000000-0008-0000-0000-000067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04" name="Line 3">
          <a:extLst>
            <a:ext uri="{FF2B5EF4-FFF2-40B4-BE49-F238E27FC236}">
              <a16:creationId xmlns:a16="http://schemas.microsoft.com/office/drawing/2014/main" xmlns="" id="{00000000-0008-0000-0000-000068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05" name="Line 3">
          <a:extLst>
            <a:ext uri="{FF2B5EF4-FFF2-40B4-BE49-F238E27FC236}">
              <a16:creationId xmlns:a16="http://schemas.microsoft.com/office/drawing/2014/main" xmlns="" id="{00000000-0008-0000-0000-000069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06" name="Line 3">
          <a:extLst>
            <a:ext uri="{FF2B5EF4-FFF2-40B4-BE49-F238E27FC236}">
              <a16:creationId xmlns:a16="http://schemas.microsoft.com/office/drawing/2014/main" xmlns="" id="{00000000-0008-0000-0000-00006A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07" name="Line 3">
          <a:extLst>
            <a:ext uri="{FF2B5EF4-FFF2-40B4-BE49-F238E27FC236}">
              <a16:creationId xmlns:a16="http://schemas.microsoft.com/office/drawing/2014/main" xmlns="" id="{00000000-0008-0000-0000-00006B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08" name="Line 3">
          <a:extLst>
            <a:ext uri="{FF2B5EF4-FFF2-40B4-BE49-F238E27FC236}">
              <a16:creationId xmlns:a16="http://schemas.microsoft.com/office/drawing/2014/main" xmlns="" id="{00000000-0008-0000-0000-00006C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09" name="Line 3">
          <a:extLst>
            <a:ext uri="{FF2B5EF4-FFF2-40B4-BE49-F238E27FC236}">
              <a16:creationId xmlns:a16="http://schemas.microsoft.com/office/drawing/2014/main" xmlns="" id="{00000000-0008-0000-0000-00006D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10" name="Line 3">
          <a:extLst>
            <a:ext uri="{FF2B5EF4-FFF2-40B4-BE49-F238E27FC236}">
              <a16:creationId xmlns:a16="http://schemas.microsoft.com/office/drawing/2014/main" xmlns="" id="{00000000-0008-0000-0000-00006E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11" name="Line 3">
          <a:extLst>
            <a:ext uri="{FF2B5EF4-FFF2-40B4-BE49-F238E27FC236}">
              <a16:creationId xmlns:a16="http://schemas.microsoft.com/office/drawing/2014/main" xmlns="" id="{00000000-0008-0000-0000-00006F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12" name="Line 3">
          <a:extLst>
            <a:ext uri="{FF2B5EF4-FFF2-40B4-BE49-F238E27FC236}">
              <a16:creationId xmlns:a16="http://schemas.microsoft.com/office/drawing/2014/main" xmlns="" id="{00000000-0008-0000-0000-000070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13" name="Line 3">
          <a:extLst>
            <a:ext uri="{FF2B5EF4-FFF2-40B4-BE49-F238E27FC236}">
              <a16:creationId xmlns:a16="http://schemas.microsoft.com/office/drawing/2014/main" xmlns="" id="{00000000-0008-0000-0000-000071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14" name="Line 3">
          <a:extLst>
            <a:ext uri="{FF2B5EF4-FFF2-40B4-BE49-F238E27FC236}">
              <a16:creationId xmlns:a16="http://schemas.microsoft.com/office/drawing/2014/main" xmlns="" id="{00000000-0008-0000-0000-000072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15" name="Line 3">
          <a:extLst>
            <a:ext uri="{FF2B5EF4-FFF2-40B4-BE49-F238E27FC236}">
              <a16:creationId xmlns:a16="http://schemas.microsoft.com/office/drawing/2014/main" xmlns="" id="{00000000-0008-0000-0000-000073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16" name="Line 3">
          <a:extLst>
            <a:ext uri="{FF2B5EF4-FFF2-40B4-BE49-F238E27FC236}">
              <a16:creationId xmlns:a16="http://schemas.microsoft.com/office/drawing/2014/main" xmlns="" id="{00000000-0008-0000-0000-000074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17" name="Line 3">
          <a:extLst>
            <a:ext uri="{FF2B5EF4-FFF2-40B4-BE49-F238E27FC236}">
              <a16:creationId xmlns:a16="http://schemas.microsoft.com/office/drawing/2014/main" xmlns="" id="{00000000-0008-0000-0000-000075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18" name="Line 3">
          <a:extLst>
            <a:ext uri="{FF2B5EF4-FFF2-40B4-BE49-F238E27FC236}">
              <a16:creationId xmlns:a16="http://schemas.microsoft.com/office/drawing/2014/main" xmlns="" id="{00000000-0008-0000-0000-000076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19" name="Line 3">
          <a:extLst>
            <a:ext uri="{FF2B5EF4-FFF2-40B4-BE49-F238E27FC236}">
              <a16:creationId xmlns:a16="http://schemas.microsoft.com/office/drawing/2014/main" xmlns="" id="{00000000-0008-0000-0000-000077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20" name="Line 3">
          <a:extLst>
            <a:ext uri="{FF2B5EF4-FFF2-40B4-BE49-F238E27FC236}">
              <a16:creationId xmlns:a16="http://schemas.microsoft.com/office/drawing/2014/main" xmlns="" id="{00000000-0008-0000-0000-000078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21" name="Line 3">
          <a:extLst>
            <a:ext uri="{FF2B5EF4-FFF2-40B4-BE49-F238E27FC236}">
              <a16:creationId xmlns:a16="http://schemas.microsoft.com/office/drawing/2014/main" xmlns="" id="{00000000-0008-0000-0000-000079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22" name="Line 3">
          <a:extLst>
            <a:ext uri="{FF2B5EF4-FFF2-40B4-BE49-F238E27FC236}">
              <a16:creationId xmlns:a16="http://schemas.microsoft.com/office/drawing/2014/main" xmlns="" id="{00000000-0008-0000-0000-00007A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23" name="Line 3">
          <a:extLst>
            <a:ext uri="{FF2B5EF4-FFF2-40B4-BE49-F238E27FC236}">
              <a16:creationId xmlns:a16="http://schemas.microsoft.com/office/drawing/2014/main" xmlns="" id="{00000000-0008-0000-0000-00007B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24" name="Line 3">
          <a:extLst>
            <a:ext uri="{FF2B5EF4-FFF2-40B4-BE49-F238E27FC236}">
              <a16:creationId xmlns:a16="http://schemas.microsoft.com/office/drawing/2014/main" xmlns="" id="{00000000-0008-0000-0000-00007C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25" name="Line 3">
          <a:extLst>
            <a:ext uri="{FF2B5EF4-FFF2-40B4-BE49-F238E27FC236}">
              <a16:creationId xmlns:a16="http://schemas.microsoft.com/office/drawing/2014/main" xmlns="" id="{00000000-0008-0000-0000-00007D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26" name="Line 3">
          <a:extLst>
            <a:ext uri="{FF2B5EF4-FFF2-40B4-BE49-F238E27FC236}">
              <a16:creationId xmlns:a16="http://schemas.microsoft.com/office/drawing/2014/main" xmlns="" id="{00000000-0008-0000-0000-00007E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27" name="Line 3">
          <a:extLst>
            <a:ext uri="{FF2B5EF4-FFF2-40B4-BE49-F238E27FC236}">
              <a16:creationId xmlns:a16="http://schemas.microsoft.com/office/drawing/2014/main" xmlns="" id="{00000000-0008-0000-0000-00007F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28" name="Line 3">
          <a:extLst>
            <a:ext uri="{FF2B5EF4-FFF2-40B4-BE49-F238E27FC236}">
              <a16:creationId xmlns:a16="http://schemas.microsoft.com/office/drawing/2014/main" xmlns="" id="{00000000-0008-0000-0000-000080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29" name="Line 3">
          <a:extLst>
            <a:ext uri="{FF2B5EF4-FFF2-40B4-BE49-F238E27FC236}">
              <a16:creationId xmlns:a16="http://schemas.microsoft.com/office/drawing/2014/main" xmlns="" id="{00000000-0008-0000-0000-000081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30" name="Line 3">
          <a:extLst>
            <a:ext uri="{FF2B5EF4-FFF2-40B4-BE49-F238E27FC236}">
              <a16:creationId xmlns:a16="http://schemas.microsoft.com/office/drawing/2014/main" xmlns="" id="{00000000-0008-0000-0000-000082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31" name="Line 3">
          <a:extLst>
            <a:ext uri="{FF2B5EF4-FFF2-40B4-BE49-F238E27FC236}">
              <a16:creationId xmlns:a16="http://schemas.microsoft.com/office/drawing/2014/main" xmlns="" id="{00000000-0008-0000-0000-000083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32" name="Line 3">
          <a:extLst>
            <a:ext uri="{FF2B5EF4-FFF2-40B4-BE49-F238E27FC236}">
              <a16:creationId xmlns:a16="http://schemas.microsoft.com/office/drawing/2014/main" xmlns="" id="{00000000-0008-0000-0000-000084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33" name="Line 3">
          <a:extLst>
            <a:ext uri="{FF2B5EF4-FFF2-40B4-BE49-F238E27FC236}">
              <a16:creationId xmlns:a16="http://schemas.microsoft.com/office/drawing/2014/main" xmlns="" id="{00000000-0008-0000-0000-000085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34" name="Line 3">
          <a:extLst>
            <a:ext uri="{FF2B5EF4-FFF2-40B4-BE49-F238E27FC236}">
              <a16:creationId xmlns:a16="http://schemas.microsoft.com/office/drawing/2014/main" xmlns="" id="{00000000-0008-0000-0000-000086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35" name="Line 3">
          <a:extLst>
            <a:ext uri="{FF2B5EF4-FFF2-40B4-BE49-F238E27FC236}">
              <a16:creationId xmlns:a16="http://schemas.microsoft.com/office/drawing/2014/main" xmlns="" id="{00000000-0008-0000-0000-000087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36" name="Line 3">
          <a:extLst>
            <a:ext uri="{FF2B5EF4-FFF2-40B4-BE49-F238E27FC236}">
              <a16:creationId xmlns:a16="http://schemas.microsoft.com/office/drawing/2014/main" xmlns="" id="{00000000-0008-0000-0000-000088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37" name="Line 3">
          <a:extLst>
            <a:ext uri="{FF2B5EF4-FFF2-40B4-BE49-F238E27FC236}">
              <a16:creationId xmlns:a16="http://schemas.microsoft.com/office/drawing/2014/main" xmlns="" id="{00000000-0008-0000-0000-000089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38" name="Line 3">
          <a:extLst>
            <a:ext uri="{FF2B5EF4-FFF2-40B4-BE49-F238E27FC236}">
              <a16:creationId xmlns:a16="http://schemas.microsoft.com/office/drawing/2014/main" xmlns="" id="{00000000-0008-0000-0000-00008A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39" name="Line 3">
          <a:extLst>
            <a:ext uri="{FF2B5EF4-FFF2-40B4-BE49-F238E27FC236}">
              <a16:creationId xmlns:a16="http://schemas.microsoft.com/office/drawing/2014/main" xmlns="" id="{00000000-0008-0000-0000-00008B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40" name="Line 3">
          <a:extLst>
            <a:ext uri="{FF2B5EF4-FFF2-40B4-BE49-F238E27FC236}">
              <a16:creationId xmlns:a16="http://schemas.microsoft.com/office/drawing/2014/main" xmlns="" id="{00000000-0008-0000-0000-00008C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41" name="Line 3">
          <a:extLst>
            <a:ext uri="{FF2B5EF4-FFF2-40B4-BE49-F238E27FC236}">
              <a16:creationId xmlns:a16="http://schemas.microsoft.com/office/drawing/2014/main" xmlns="" id="{00000000-0008-0000-0000-00008D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42" name="Line 3">
          <a:extLst>
            <a:ext uri="{FF2B5EF4-FFF2-40B4-BE49-F238E27FC236}">
              <a16:creationId xmlns:a16="http://schemas.microsoft.com/office/drawing/2014/main" xmlns="" id="{00000000-0008-0000-0000-00008E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43" name="Line 3">
          <a:extLst>
            <a:ext uri="{FF2B5EF4-FFF2-40B4-BE49-F238E27FC236}">
              <a16:creationId xmlns:a16="http://schemas.microsoft.com/office/drawing/2014/main" xmlns="" id="{00000000-0008-0000-0000-00008F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44" name="Line 3">
          <a:extLst>
            <a:ext uri="{FF2B5EF4-FFF2-40B4-BE49-F238E27FC236}">
              <a16:creationId xmlns:a16="http://schemas.microsoft.com/office/drawing/2014/main" xmlns="" id="{00000000-0008-0000-0000-000090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45" name="Line 3">
          <a:extLst>
            <a:ext uri="{FF2B5EF4-FFF2-40B4-BE49-F238E27FC236}">
              <a16:creationId xmlns:a16="http://schemas.microsoft.com/office/drawing/2014/main" xmlns="" id="{00000000-0008-0000-0000-000091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46" name="Line 3">
          <a:extLst>
            <a:ext uri="{FF2B5EF4-FFF2-40B4-BE49-F238E27FC236}">
              <a16:creationId xmlns:a16="http://schemas.microsoft.com/office/drawing/2014/main" xmlns="" id="{00000000-0008-0000-0000-000092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47" name="Line 3">
          <a:extLst>
            <a:ext uri="{FF2B5EF4-FFF2-40B4-BE49-F238E27FC236}">
              <a16:creationId xmlns:a16="http://schemas.microsoft.com/office/drawing/2014/main" xmlns="" id="{00000000-0008-0000-0000-000093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48" name="Line 3">
          <a:extLst>
            <a:ext uri="{FF2B5EF4-FFF2-40B4-BE49-F238E27FC236}">
              <a16:creationId xmlns:a16="http://schemas.microsoft.com/office/drawing/2014/main" xmlns="" id="{00000000-0008-0000-0000-000094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49" name="Line 3">
          <a:extLst>
            <a:ext uri="{FF2B5EF4-FFF2-40B4-BE49-F238E27FC236}">
              <a16:creationId xmlns:a16="http://schemas.microsoft.com/office/drawing/2014/main" xmlns="" id="{00000000-0008-0000-0000-000095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50" name="Line 3">
          <a:extLst>
            <a:ext uri="{FF2B5EF4-FFF2-40B4-BE49-F238E27FC236}">
              <a16:creationId xmlns:a16="http://schemas.microsoft.com/office/drawing/2014/main" xmlns="" id="{00000000-0008-0000-0000-000096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51" name="Line 3">
          <a:extLst>
            <a:ext uri="{FF2B5EF4-FFF2-40B4-BE49-F238E27FC236}">
              <a16:creationId xmlns:a16="http://schemas.microsoft.com/office/drawing/2014/main" xmlns="" id="{00000000-0008-0000-0000-000097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52" name="Line 3">
          <a:extLst>
            <a:ext uri="{FF2B5EF4-FFF2-40B4-BE49-F238E27FC236}">
              <a16:creationId xmlns:a16="http://schemas.microsoft.com/office/drawing/2014/main" xmlns="" id="{00000000-0008-0000-0000-000098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53" name="Line 3">
          <a:extLst>
            <a:ext uri="{FF2B5EF4-FFF2-40B4-BE49-F238E27FC236}">
              <a16:creationId xmlns:a16="http://schemas.microsoft.com/office/drawing/2014/main" xmlns="" id="{00000000-0008-0000-0000-000099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54" name="Line 3">
          <a:extLst>
            <a:ext uri="{FF2B5EF4-FFF2-40B4-BE49-F238E27FC236}">
              <a16:creationId xmlns:a16="http://schemas.microsoft.com/office/drawing/2014/main" xmlns="" id="{00000000-0008-0000-0000-00009A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55" name="Line 3">
          <a:extLst>
            <a:ext uri="{FF2B5EF4-FFF2-40B4-BE49-F238E27FC236}">
              <a16:creationId xmlns:a16="http://schemas.microsoft.com/office/drawing/2014/main" xmlns="" id="{00000000-0008-0000-0000-00009B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56" name="Line 3">
          <a:extLst>
            <a:ext uri="{FF2B5EF4-FFF2-40B4-BE49-F238E27FC236}">
              <a16:creationId xmlns:a16="http://schemas.microsoft.com/office/drawing/2014/main" xmlns="" id="{00000000-0008-0000-0000-00009C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57" name="Line 3">
          <a:extLst>
            <a:ext uri="{FF2B5EF4-FFF2-40B4-BE49-F238E27FC236}">
              <a16:creationId xmlns:a16="http://schemas.microsoft.com/office/drawing/2014/main" xmlns="" id="{00000000-0008-0000-0000-00009D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58" name="Line 3">
          <a:extLst>
            <a:ext uri="{FF2B5EF4-FFF2-40B4-BE49-F238E27FC236}">
              <a16:creationId xmlns:a16="http://schemas.microsoft.com/office/drawing/2014/main" xmlns="" id="{00000000-0008-0000-0000-00009E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59" name="Line 3">
          <a:extLst>
            <a:ext uri="{FF2B5EF4-FFF2-40B4-BE49-F238E27FC236}">
              <a16:creationId xmlns:a16="http://schemas.microsoft.com/office/drawing/2014/main" xmlns="" id="{00000000-0008-0000-0000-00009F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60" name="Line 3">
          <a:extLst>
            <a:ext uri="{FF2B5EF4-FFF2-40B4-BE49-F238E27FC236}">
              <a16:creationId xmlns:a16="http://schemas.microsoft.com/office/drawing/2014/main" xmlns="" id="{00000000-0008-0000-0000-0000A0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61" name="Line 3">
          <a:extLst>
            <a:ext uri="{FF2B5EF4-FFF2-40B4-BE49-F238E27FC236}">
              <a16:creationId xmlns:a16="http://schemas.microsoft.com/office/drawing/2014/main" xmlns="" id="{00000000-0008-0000-0000-0000A1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62" name="Line 3">
          <a:extLst>
            <a:ext uri="{FF2B5EF4-FFF2-40B4-BE49-F238E27FC236}">
              <a16:creationId xmlns:a16="http://schemas.microsoft.com/office/drawing/2014/main" xmlns="" id="{00000000-0008-0000-0000-0000A2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63" name="Line 3">
          <a:extLst>
            <a:ext uri="{FF2B5EF4-FFF2-40B4-BE49-F238E27FC236}">
              <a16:creationId xmlns:a16="http://schemas.microsoft.com/office/drawing/2014/main" xmlns="" id="{00000000-0008-0000-0000-0000A3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64" name="Line 3">
          <a:extLst>
            <a:ext uri="{FF2B5EF4-FFF2-40B4-BE49-F238E27FC236}">
              <a16:creationId xmlns:a16="http://schemas.microsoft.com/office/drawing/2014/main" xmlns="" id="{00000000-0008-0000-0000-0000A4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65" name="Line 3">
          <a:extLst>
            <a:ext uri="{FF2B5EF4-FFF2-40B4-BE49-F238E27FC236}">
              <a16:creationId xmlns:a16="http://schemas.microsoft.com/office/drawing/2014/main" xmlns="" id="{00000000-0008-0000-0000-0000A5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66" name="Line 3">
          <a:extLst>
            <a:ext uri="{FF2B5EF4-FFF2-40B4-BE49-F238E27FC236}">
              <a16:creationId xmlns:a16="http://schemas.microsoft.com/office/drawing/2014/main" xmlns="" id="{00000000-0008-0000-0000-0000A6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67" name="Line 3">
          <a:extLst>
            <a:ext uri="{FF2B5EF4-FFF2-40B4-BE49-F238E27FC236}">
              <a16:creationId xmlns:a16="http://schemas.microsoft.com/office/drawing/2014/main" xmlns="" id="{00000000-0008-0000-0000-0000A7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68" name="Line 3">
          <a:extLst>
            <a:ext uri="{FF2B5EF4-FFF2-40B4-BE49-F238E27FC236}">
              <a16:creationId xmlns:a16="http://schemas.microsoft.com/office/drawing/2014/main" xmlns="" id="{00000000-0008-0000-0000-0000A8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69" name="Line 3">
          <a:extLst>
            <a:ext uri="{FF2B5EF4-FFF2-40B4-BE49-F238E27FC236}">
              <a16:creationId xmlns:a16="http://schemas.microsoft.com/office/drawing/2014/main" xmlns="" id="{00000000-0008-0000-0000-0000A9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70" name="Line 3">
          <a:extLst>
            <a:ext uri="{FF2B5EF4-FFF2-40B4-BE49-F238E27FC236}">
              <a16:creationId xmlns:a16="http://schemas.microsoft.com/office/drawing/2014/main" xmlns="" id="{00000000-0008-0000-0000-0000AA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71" name="Line 3">
          <a:extLst>
            <a:ext uri="{FF2B5EF4-FFF2-40B4-BE49-F238E27FC236}">
              <a16:creationId xmlns:a16="http://schemas.microsoft.com/office/drawing/2014/main" xmlns="" id="{00000000-0008-0000-0000-0000AB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72" name="Line 3">
          <a:extLst>
            <a:ext uri="{FF2B5EF4-FFF2-40B4-BE49-F238E27FC236}">
              <a16:creationId xmlns:a16="http://schemas.microsoft.com/office/drawing/2014/main" xmlns="" id="{00000000-0008-0000-0000-0000AC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73" name="Line 3">
          <a:extLst>
            <a:ext uri="{FF2B5EF4-FFF2-40B4-BE49-F238E27FC236}">
              <a16:creationId xmlns:a16="http://schemas.microsoft.com/office/drawing/2014/main" xmlns="" id="{00000000-0008-0000-0000-0000AD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74" name="Line 3">
          <a:extLst>
            <a:ext uri="{FF2B5EF4-FFF2-40B4-BE49-F238E27FC236}">
              <a16:creationId xmlns:a16="http://schemas.microsoft.com/office/drawing/2014/main" xmlns="" id="{00000000-0008-0000-0000-0000AE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75" name="Line 3">
          <a:extLst>
            <a:ext uri="{FF2B5EF4-FFF2-40B4-BE49-F238E27FC236}">
              <a16:creationId xmlns:a16="http://schemas.microsoft.com/office/drawing/2014/main" xmlns="" id="{00000000-0008-0000-0000-0000AF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76" name="Line 3">
          <a:extLst>
            <a:ext uri="{FF2B5EF4-FFF2-40B4-BE49-F238E27FC236}">
              <a16:creationId xmlns:a16="http://schemas.microsoft.com/office/drawing/2014/main" xmlns="" id="{00000000-0008-0000-0000-0000B0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77" name="Line 3">
          <a:extLst>
            <a:ext uri="{FF2B5EF4-FFF2-40B4-BE49-F238E27FC236}">
              <a16:creationId xmlns:a16="http://schemas.microsoft.com/office/drawing/2014/main" xmlns="" id="{00000000-0008-0000-0000-0000B1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78" name="Line 3">
          <a:extLst>
            <a:ext uri="{FF2B5EF4-FFF2-40B4-BE49-F238E27FC236}">
              <a16:creationId xmlns:a16="http://schemas.microsoft.com/office/drawing/2014/main" xmlns="" id="{00000000-0008-0000-0000-0000B2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79" name="Line 3">
          <a:extLst>
            <a:ext uri="{FF2B5EF4-FFF2-40B4-BE49-F238E27FC236}">
              <a16:creationId xmlns:a16="http://schemas.microsoft.com/office/drawing/2014/main" xmlns="" id="{00000000-0008-0000-0000-0000B3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80" name="Line 3">
          <a:extLst>
            <a:ext uri="{FF2B5EF4-FFF2-40B4-BE49-F238E27FC236}">
              <a16:creationId xmlns:a16="http://schemas.microsoft.com/office/drawing/2014/main" xmlns="" id="{00000000-0008-0000-0000-0000B4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81" name="Line 3">
          <a:extLst>
            <a:ext uri="{FF2B5EF4-FFF2-40B4-BE49-F238E27FC236}">
              <a16:creationId xmlns:a16="http://schemas.microsoft.com/office/drawing/2014/main" xmlns="" id="{00000000-0008-0000-0000-0000B5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82" name="Line 3">
          <a:extLst>
            <a:ext uri="{FF2B5EF4-FFF2-40B4-BE49-F238E27FC236}">
              <a16:creationId xmlns:a16="http://schemas.microsoft.com/office/drawing/2014/main" xmlns="" id="{00000000-0008-0000-0000-0000B6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83" name="Line 3">
          <a:extLst>
            <a:ext uri="{FF2B5EF4-FFF2-40B4-BE49-F238E27FC236}">
              <a16:creationId xmlns:a16="http://schemas.microsoft.com/office/drawing/2014/main" xmlns="" id="{00000000-0008-0000-0000-0000B7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84" name="Line 3">
          <a:extLst>
            <a:ext uri="{FF2B5EF4-FFF2-40B4-BE49-F238E27FC236}">
              <a16:creationId xmlns:a16="http://schemas.microsoft.com/office/drawing/2014/main" xmlns="" id="{00000000-0008-0000-0000-0000B8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85" name="Line 3">
          <a:extLst>
            <a:ext uri="{FF2B5EF4-FFF2-40B4-BE49-F238E27FC236}">
              <a16:creationId xmlns:a16="http://schemas.microsoft.com/office/drawing/2014/main" xmlns="" id="{00000000-0008-0000-0000-0000B9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86" name="Line 3">
          <a:extLst>
            <a:ext uri="{FF2B5EF4-FFF2-40B4-BE49-F238E27FC236}">
              <a16:creationId xmlns:a16="http://schemas.microsoft.com/office/drawing/2014/main" xmlns="" id="{00000000-0008-0000-0000-0000BA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87" name="Line 3">
          <a:extLst>
            <a:ext uri="{FF2B5EF4-FFF2-40B4-BE49-F238E27FC236}">
              <a16:creationId xmlns:a16="http://schemas.microsoft.com/office/drawing/2014/main" xmlns="" id="{00000000-0008-0000-0000-0000BB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88" name="Line 3">
          <a:extLst>
            <a:ext uri="{FF2B5EF4-FFF2-40B4-BE49-F238E27FC236}">
              <a16:creationId xmlns:a16="http://schemas.microsoft.com/office/drawing/2014/main" xmlns="" id="{00000000-0008-0000-0000-0000BC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89" name="Line 3">
          <a:extLst>
            <a:ext uri="{FF2B5EF4-FFF2-40B4-BE49-F238E27FC236}">
              <a16:creationId xmlns:a16="http://schemas.microsoft.com/office/drawing/2014/main" xmlns="" id="{00000000-0008-0000-0000-0000BD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90" name="Line 3">
          <a:extLst>
            <a:ext uri="{FF2B5EF4-FFF2-40B4-BE49-F238E27FC236}">
              <a16:creationId xmlns:a16="http://schemas.microsoft.com/office/drawing/2014/main" xmlns="" id="{00000000-0008-0000-0000-0000BE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91" name="Line 3">
          <a:extLst>
            <a:ext uri="{FF2B5EF4-FFF2-40B4-BE49-F238E27FC236}">
              <a16:creationId xmlns:a16="http://schemas.microsoft.com/office/drawing/2014/main" xmlns="" id="{00000000-0008-0000-0000-0000BF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92" name="Line 3">
          <a:extLst>
            <a:ext uri="{FF2B5EF4-FFF2-40B4-BE49-F238E27FC236}">
              <a16:creationId xmlns:a16="http://schemas.microsoft.com/office/drawing/2014/main" xmlns="" id="{00000000-0008-0000-0000-0000C0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93" name="Line 3">
          <a:extLst>
            <a:ext uri="{FF2B5EF4-FFF2-40B4-BE49-F238E27FC236}">
              <a16:creationId xmlns:a16="http://schemas.microsoft.com/office/drawing/2014/main" xmlns="" id="{00000000-0008-0000-0000-0000C1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94" name="Line 3">
          <a:extLst>
            <a:ext uri="{FF2B5EF4-FFF2-40B4-BE49-F238E27FC236}">
              <a16:creationId xmlns:a16="http://schemas.microsoft.com/office/drawing/2014/main" xmlns="" id="{00000000-0008-0000-0000-0000C2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95" name="Line 3">
          <a:extLst>
            <a:ext uri="{FF2B5EF4-FFF2-40B4-BE49-F238E27FC236}">
              <a16:creationId xmlns:a16="http://schemas.microsoft.com/office/drawing/2014/main" xmlns="" id="{00000000-0008-0000-0000-0000C3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96" name="Line 3">
          <a:extLst>
            <a:ext uri="{FF2B5EF4-FFF2-40B4-BE49-F238E27FC236}">
              <a16:creationId xmlns:a16="http://schemas.microsoft.com/office/drawing/2014/main" xmlns="" id="{00000000-0008-0000-0000-0000C4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97" name="Line 3">
          <a:extLst>
            <a:ext uri="{FF2B5EF4-FFF2-40B4-BE49-F238E27FC236}">
              <a16:creationId xmlns:a16="http://schemas.microsoft.com/office/drawing/2014/main" xmlns="" id="{00000000-0008-0000-0000-0000C5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198" name="Line 3">
          <a:extLst>
            <a:ext uri="{FF2B5EF4-FFF2-40B4-BE49-F238E27FC236}">
              <a16:creationId xmlns:a16="http://schemas.microsoft.com/office/drawing/2014/main" xmlns="" id="{00000000-0008-0000-0000-0000C6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199" name="Line 3">
          <a:extLst>
            <a:ext uri="{FF2B5EF4-FFF2-40B4-BE49-F238E27FC236}">
              <a16:creationId xmlns:a16="http://schemas.microsoft.com/office/drawing/2014/main" xmlns="" id="{00000000-0008-0000-0000-0000C7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00" name="Line 3">
          <a:extLst>
            <a:ext uri="{FF2B5EF4-FFF2-40B4-BE49-F238E27FC236}">
              <a16:creationId xmlns:a16="http://schemas.microsoft.com/office/drawing/2014/main" xmlns="" id="{00000000-0008-0000-0000-0000C8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01" name="Line 3">
          <a:extLst>
            <a:ext uri="{FF2B5EF4-FFF2-40B4-BE49-F238E27FC236}">
              <a16:creationId xmlns:a16="http://schemas.microsoft.com/office/drawing/2014/main" xmlns="" id="{00000000-0008-0000-0000-0000C9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02" name="Line 3">
          <a:extLst>
            <a:ext uri="{FF2B5EF4-FFF2-40B4-BE49-F238E27FC236}">
              <a16:creationId xmlns:a16="http://schemas.microsoft.com/office/drawing/2014/main" xmlns="" id="{00000000-0008-0000-0000-0000CA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03" name="Line 3">
          <a:extLst>
            <a:ext uri="{FF2B5EF4-FFF2-40B4-BE49-F238E27FC236}">
              <a16:creationId xmlns:a16="http://schemas.microsoft.com/office/drawing/2014/main" xmlns="" id="{00000000-0008-0000-0000-0000CB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04" name="Line 3">
          <a:extLst>
            <a:ext uri="{FF2B5EF4-FFF2-40B4-BE49-F238E27FC236}">
              <a16:creationId xmlns:a16="http://schemas.microsoft.com/office/drawing/2014/main" xmlns="" id="{00000000-0008-0000-0000-0000CC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05" name="Line 3">
          <a:extLst>
            <a:ext uri="{FF2B5EF4-FFF2-40B4-BE49-F238E27FC236}">
              <a16:creationId xmlns:a16="http://schemas.microsoft.com/office/drawing/2014/main" xmlns="" id="{00000000-0008-0000-0000-0000CD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06" name="Line 3">
          <a:extLst>
            <a:ext uri="{FF2B5EF4-FFF2-40B4-BE49-F238E27FC236}">
              <a16:creationId xmlns:a16="http://schemas.microsoft.com/office/drawing/2014/main" xmlns="" id="{00000000-0008-0000-0000-0000CE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07" name="Line 3">
          <a:extLst>
            <a:ext uri="{FF2B5EF4-FFF2-40B4-BE49-F238E27FC236}">
              <a16:creationId xmlns:a16="http://schemas.microsoft.com/office/drawing/2014/main" xmlns="" id="{00000000-0008-0000-0000-0000CF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08" name="Line 3">
          <a:extLst>
            <a:ext uri="{FF2B5EF4-FFF2-40B4-BE49-F238E27FC236}">
              <a16:creationId xmlns:a16="http://schemas.microsoft.com/office/drawing/2014/main" xmlns="" id="{00000000-0008-0000-0000-0000D0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09" name="Line 3">
          <a:extLst>
            <a:ext uri="{FF2B5EF4-FFF2-40B4-BE49-F238E27FC236}">
              <a16:creationId xmlns:a16="http://schemas.microsoft.com/office/drawing/2014/main" xmlns="" id="{00000000-0008-0000-0000-0000D1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10" name="Line 3">
          <a:extLst>
            <a:ext uri="{FF2B5EF4-FFF2-40B4-BE49-F238E27FC236}">
              <a16:creationId xmlns:a16="http://schemas.microsoft.com/office/drawing/2014/main" xmlns="" id="{00000000-0008-0000-0000-0000D2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11" name="Line 3">
          <a:extLst>
            <a:ext uri="{FF2B5EF4-FFF2-40B4-BE49-F238E27FC236}">
              <a16:creationId xmlns:a16="http://schemas.microsoft.com/office/drawing/2014/main" xmlns="" id="{00000000-0008-0000-0000-0000D3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12" name="Line 3">
          <a:extLst>
            <a:ext uri="{FF2B5EF4-FFF2-40B4-BE49-F238E27FC236}">
              <a16:creationId xmlns:a16="http://schemas.microsoft.com/office/drawing/2014/main" xmlns="" id="{00000000-0008-0000-0000-0000D4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13" name="Line 3">
          <a:extLst>
            <a:ext uri="{FF2B5EF4-FFF2-40B4-BE49-F238E27FC236}">
              <a16:creationId xmlns:a16="http://schemas.microsoft.com/office/drawing/2014/main" xmlns="" id="{00000000-0008-0000-0000-0000D5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14" name="Line 3">
          <a:extLst>
            <a:ext uri="{FF2B5EF4-FFF2-40B4-BE49-F238E27FC236}">
              <a16:creationId xmlns:a16="http://schemas.microsoft.com/office/drawing/2014/main" xmlns="" id="{00000000-0008-0000-0000-0000D6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15" name="Line 3">
          <a:extLst>
            <a:ext uri="{FF2B5EF4-FFF2-40B4-BE49-F238E27FC236}">
              <a16:creationId xmlns:a16="http://schemas.microsoft.com/office/drawing/2014/main" xmlns="" id="{00000000-0008-0000-0000-0000D7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16" name="Line 3">
          <a:extLst>
            <a:ext uri="{FF2B5EF4-FFF2-40B4-BE49-F238E27FC236}">
              <a16:creationId xmlns:a16="http://schemas.microsoft.com/office/drawing/2014/main" xmlns="" id="{00000000-0008-0000-0000-0000D8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17" name="Line 3">
          <a:extLst>
            <a:ext uri="{FF2B5EF4-FFF2-40B4-BE49-F238E27FC236}">
              <a16:creationId xmlns:a16="http://schemas.microsoft.com/office/drawing/2014/main" xmlns="" id="{00000000-0008-0000-0000-0000D9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18" name="Line 3">
          <a:extLst>
            <a:ext uri="{FF2B5EF4-FFF2-40B4-BE49-F238E27FC236}">
              <a16:creationId xmlns:a16="http://schemas.microsoft.com/office/drawing/2014/main" xmlns="" id="{00000000-0008-0000-0000-0000DA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19" name="Line 3">
          <a:extLst>
            <a:ext uri="{FF2B5EF4-FFF2-40B4-BE49-F238E27FC236}">
              <a16:creationId xmlns:a16="http://schemas.microsoft.com/office/drawing/2014/main" xmlns="" id="{00000000-0008-0000-0000-0000DB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20" name="Line 3">
          <a:extLst>
            <a:ext uri="{FF2B5EF4-FFF2-40B4-BE49-F238E27FC236}">
              <a16:creationId xmlns:a16="http://schemas.microsoft.com/office/drawing/2014/main" xmlns="" id="{00000000-0008-0000-0000-0000DC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21" name="Line 3">
          <a:extLst>
            <a:ext uri="{FF2B5EF4-FFF2-40B4-BE49-F238E27FC236}">
              <a16:creationId xmlns:a16="http://schemas.microsoft.com/office/drawing/2014/main" xmlns="" id="{00000000-0008-0000-0000-0000DD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22" name="Line 3">
          <a:extLst>
            <a:ext uri="{FF2B5EF4-FFF2-40B4-BE49-F238E27FC236}">
              <a16:creationId xmlns:a16="http://schemas.microsoft.com/office/drawing/2014/main" xmlns="" id="{00000000-0008-0000-0000-0000DE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23" name="Line 3">
          <a:extLst>
            <a:ext uri="{FF2B5EF4-FFF2-40B4-BE49-F238E27FC236}">
              <a16:creationId xmlns:a16="http://schemas.microsoft.com/office/drawing/2014/main" xmlns="" id="{00000000-0008-0000-0000-0000DF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24" name="Line 3">
          <a:extLst>
            <a:ext uri="{FF2B5EF4-FFF2-40B4-BE49-F238E27FC236}">
              <a16:creationId xmlns:a16="http://schemas.microsoft.com/office/drawing/2014/main" xmlns="" id="{00000000-0008-0000-0000-0000E0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25" name="Line 3">
          <a:extLst>
            <a:ext uri="{FF2B5EF4-FFF2-40B4-BE49-F238E27FC236}">
              <a16:creationId xmlns:a16="http://schemas.microsoft.com/office/drawing/2014/main" xmlns="" id="{00000000-0008-0000-0000-0000E1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26" name="Line 3">
          <a:extLst>
            <a:ext uri="{FF2B5EF4-FFF2-40B4-BE49-F238E27FC236}">
              <a16:creationId xmlns:a16="http://schemas.microsoft.com/office/drawing/2014/main" xmlns="" id="{00000000-0008-0000-0000-0000E2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27" name="Line 3">
          <a:extLst>
            <a:ext uri="{FF2B5EF4-FFF2-40B4-BE49-F238E27FC236}">
              <a16:creationId xmlns:a16="http://schemas.microsoft.com/office/drawing/2014/main" xmlns="" id="{00000000-0008-0000-0000-0000E3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28" name="Line 3">
          <a:extLst>
            <a:ext uri="{FF2B5EF4-FFF2-40B4-BE49-F238E27FC236}">
              <a16:creationId xmlns:a16="http://schemas.microsoft.com/office/drawing/2014/main" xmlns="" id="{00000000-0008-0000-0000-0000E4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29" name="Line 3">
          <a:extLst>
            <a:ext uri="{FF2B5EF4-FFF2-40B4-BE49-F238E27FC236}">
              <a16:creationId xmlns:a16="http://schemas.microsoft.com/office/drawing/2014/main" xmlns="" id="{00000000-0008-0000-0000-0000E5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30" name="Line 3">
          <a:extLst>
            <a:ext uri="{FF2B5EF4-FFF2-40B4-BE49-F238E27FC236}">
              <a16:creationId xmlns:a16="http://schemas.microsoft.com/office/drawing/2014/main" xmlns="" id="{00000000-0008-0000-0000-0000E6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31" name="Line 3">
          <a:extLst>
            <a:ext uri="{FF2B5EF4-FFF2-40B4-BE49-F238E27FC236}">
              <a16:creationId xmlns:a16="http://schemas.microsoft.com/office/drawing/2014/main" xmlns="" id="{00000000-0008-0000-0000-0000E7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32" name="Line 3">
          <a:extLst>
            <a:ext uri="{FF2B5EF4-FFF2-40B4-BE49-F238E27FC236}">
              <a16:creationId xmlns:a16="http://schemas.microsoft.com/office/drawing/2014/main" xmlns="" id="{00000000-0008-0000-0000-0000E8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33" name="Line 3">
          <a:extLst>
            <a:ext uri="{FF2B5EF4-FFF2-40B4-BE49-F238E27FC236}">
              <a16:creationId xmlns:a16="http://schemas.microsoft.com/office/drawing/2014/main" xmlns="" id="{00000000-0008-0000-0000-0000E9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34" name="Line 3">
          <a:extLst>
            <a:ext uri="{FF2B5EF4-FFF2-40B4-BE49-F238E27FC236}">
              <a16:creationId xmlns:a16="http://schemas.microsoft.com/office/drawing/2014/main" xmlns="" id="{00000000-0008-0000-0000-0000EA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35" name="Line 3">
          <a:extLst>
            <a:ext uri="{FF2B5EF4-FFF2-40B4-BE49-F238E27FC236}">
              <a16:creationId xmlns:a16="http://schemas.microsoft.com/office/drawing/2014/main" xmlns="" id="{00000000-0008-0000-0000-0000EB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36" name="Line 3">
          <a:extLst>
            <a:ext uri="{FF2B5EF4-FFF2-40B4-BE49-F238E27FC236}">
              <a16:creationId xmlns:a16="http://schemas.microsoft.com/office/drawing/2014/main" xmlns="" id="{00000000-0008-0000-0000-0000EC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37" name="Line 3">
          <a:extLst>
            <a:ext uri="{FF2B5EF4-FFF2-40B4-BE49-F238E27FC236}">
              <a16:creationId xmlns:a16="http://schemas.microsoft.com/office/drawing/2014/main" xmlns="" id="{00000000-0008-0000-0000-0000ED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38" name="Line 3">
          <a:extLst>
            <a:ext uri="{FF2B5EF4-FFF2-40B4-BE49-F238E27FC236}">
              <a16:creationId xmlns:a16="http://schemas.microsoft.com/office/drawing/2014/main" xmlns="" id="{00000000-0008-0000-0000-0000EE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39" name="Line 3">
          <a:extLst>
            <a:ext uri="{FF2B5EF4-FFF2-40B4-BE49-F238E27FC236}">
              <a16:creationId xmlns:a16="http://schemas.microsoft.com/office/drawing/2014/main" xmlns="" id="{00000000-0008-0000-0000-0000EF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40" name="Line 3">
          <a:extLst>
            <a:ext uri="{FF2B5EF4-FFF2-40B4-BE49-F238E27FC236}">
              <a16:creationId xmlns:a16="http://schemas.microsoft.com/office/drawing/2014/main" xmlns="" id="{00000000-0008-0000-0000-0000F0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41" name="Line 3">
          <a:extLst>
            <a:ext uri="{FF2B5EF4-FFF2-40B4-BE49-F238E27FC236}">
              <a16:creationId xmlns:a16="http://schemas.microsoft.com/office/drawing/2014/main" xmlns="" id="{00000000-0008-0000-0000-0000F1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42" name="Line 3">
          <a:extLst>
            <a:ext uri="{FF2B5EF4-FFF2-40B4-BE49-F238E27FC236}">
              <a16:creationId xmlns:a16="http://schemas.microsoft.com/office/drawing/2014/main" xmlns="" id="{00000000-0008-0000-0000-0000F2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43" name="Line 3">
          <a:extLst>
            <a:ext uri="{FF2B5EF4-FFF2-40B4-BE49-F238E27FC236}">
              <a16:creationId xmlns:a16="http://schemas.microsoft.com/office/drawing/2014/main" xmlns="" id="{00000000-0008-0000-0000-0000F3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44" name="Line 3">
          <a:extLst>
            <a:ext uri="{FF2B5EF4-FFF2-40B4-BE49-F238E27FC236}">
              <a16:creationId xmlns:a16="http://schemas.microsoft.com/office/drawing/2014/main" xmlns="" id="{00000000-0008-0000-0000-0000F4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45" name="Line 3">
          <a:extLst>
            <a:ext uri="{FF2B5EF4-FFF2-40B4-BE49-F238E27FC236}">
              <a16:creationId xmlns:a16="http://schemas.microsoft.com/office/drawing/2014/main" xmlns="" id="{00000000-0008-0000-0000-0000F5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46" name="Line 3">
          <a:extLst>
            <a:ext uri="{FF2B5EF4-FFF2-40B4-BE49-F238E27FC236}">
              <a16:creationId xmlns:a16="http://schemas.microsoft.com/office/drawing/2014/main" xmlns="" id="{00000000-0008-0000-0000-0000F6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47" name="Line 3">
          <a:extLst>
            <a:ext uri="{FF2B5EF4-FFF2-40B4-BE49-F238E27FC236}">
              <a16:creationId xmlns:a16="http://schemas.microsoft.com/office/drawing/2014/main" xmlns="" id="{00000000-0008-0000-0000-0000F7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48" name="Line 3">
          <a:extLst>
            <a:ext uri="{FF2B5EF4-FFF2-40B4-BE49-F238E27FC236}">
              <a16:creationId xmlns:a16="http://schemas.microsoft.com/office/drawing/2014/main" xmlns="" id="{00000000-0008-0000-0000-0000F8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49" name="Line 3">
          <a:extLst>
            <a:ext uri="{FF2B5EF4-FFF2-40B4-BE49-F238E27FC236}">
              <a16:creationId xmlns:a16="http://schemas.microsoft.com/office/drawing/2014/main" xmlns="" id="{00000000-0008-0000-0000-0000F9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50" name="Line 3">
          <a:extLst>
            <a:ext uri="{FF2B5EF4-FFF2-40B4-BE49-F238E27FC236}">
              <a16:creationId xmlns:a16="http://schemas.microsoft.com/office/drawing/2014/main" xmlns="" id="{00000000-0008-0000-0000-0000FA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51" name="Line 3">
          <a:extLst>
            <a:ext uri="{FF2B5EF4-FFF2-40B4-BE49-F238E27FC236}">
              <a16:creationId xmlns:a16="http://schemas.microsoft.com/office/drawing/2014/main" xmlns="" id="{00000000-0008-0000-0000-0000FB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52" name="Line 3">
          <a:extLst>
            <a:ext uri="{FF2B5EF4-FFF2-40B4-BE49-F238E27FC236}">
              <a16:creationId xmlns:a16="http://schemas.microsoft.com/office/drawing/2014/main" xmlns="" id="{00000000-0008-0000-0000-0000FC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53" name="Line 3">
          <a:extLst>
            <a:ext uri="{FF2B5EF4-FFF2-40B4-BE49-F238E27FC236}">
              <a16:creationId xmlns:a16="http://schemas.microsoft.com/office/drawing/2014/main" xmlns="" id="{00000000-0008-0000-0000-0000FD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54" name="Line 3">
          <a:extLst>
            <a:ext uri="{FF2B5EF4-FFF2-40B4-BE49-F238E27FC236}">
              <a16:creationId xmlns:a16="http://schemas.microsoft.com/office/drawing/2014/main" xmlns="" id="{00000000-0008-0000-0000-0000FE00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55" name="Line 3">
          <a:extLst>
            <a:ext uri="{FF2B5EF4-FFF2-40B4-BE49-F238E27FC236}">
              <a16:creationId xmlns:a16="http://schemas.microsoft.com/office/drawing/2014/main" xmlns="" id="{00000000-0008-0000-0000-0000FF00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56" name="Line 3">
          <a:extLst>
            <a:ext uri="{FF2B5EF4-FFF2-40B4-BE49-F238E27FC236}">
              <a16:creationId xmlns:a16="http://schemas.microsoft.com/office/drawing/2014/main" xmlns="" id="{00000000-0008-0000-0000-00000001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57" name="Line 3">
          <a:extLst>
            <a:ext uri="{FF2B5EF4-FFF2-40B4-BE49-F238E27FC236}">
              <a16:creationId xmlns:a16="http://schemas.microsoft.com/office/drawing/2014/main" xmlns="" id="{00000000-0008-0000-0000-00000101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58" name="Line 3">
          <a:extLst>
            <a:ext uri="{FF2B5EF4-FFF2-40B4-BE49-F238E27FC236}">
              <a16:creationId xmlns:a16="http://schemas.microsoft.com/office/drawing/2014/main" xmlns="" id="{00000000-0008-0000-0000-00000201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59" name="Line 3">
          <a:extLst>
            <a:ext uri="{FF2B5EF4-FFF2-40B4-BE49-F238E27FC236}">
              <a16:creationId xmlns:a16="http://schemas.microsoft.com/office/drawing/2014/main" xmlns="" id="{00000000-0008-0000-0000-00000301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60" name="Line 3">
          <a:extLst>
            <a:ext uri="{FF2B5EF4-FFF2-40B4-BE49-F238E27FC236}">
              <a16:creationId xmlns:a16="http://schemas.microsoft.com/office/drawing/2014/main" xmlns="" id="{00000000-0008-0000-0000-00000401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61" name="Line 3">
          <a:extLst>
            <a:ext uri="{FF2B5EF4-FFF2-40B4-BE49-F238E27FC236}">
              <a16:creationId xmlns:a16="http://schemas.microsoft.com/office/drawing/2014/main" xmlns="" id="{00000000-0008-0000-0000-00000501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62" name="Line 3">
          <a:extLst>
            <a:ext uri="{FF2B5EF4-FFF2-40B4-BE49-F238E27FC236}">
              <a16:creationId xmlns:a16="http://schemas.microsoft.com/office/drawing/2014/main" xmlns="" id="{00000000-0008-0000-0000-00000601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63" name="Line 3">
          <a:extLst>
            <a:ext uri="{FF2B5EF4-FFF2-40B4-BE49-F238E27FC236}">
              <a16:creationId xmlns:a16="http://schemas.microsoft.com/office/drawing/2014/main" xmlns="" id="{00000000-0008-0000-0000-00000701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64" name="Line 3">
          <a:extLst>
            <a:ext uri="{FF2B5EF4-FFF2-40B4-BE49-F238E27FC236}">
              <a16:creationId xmlns:a16="http://schemas.microsoft.com/office/drawing/2014/main" xmlns="" id="{00000000-0008-0000-0000-00000801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65" name="Line 3">
          <a:extLst>
            <a:ext uri="{FF2B5EF4-FFF2-40B4-BE49-F238E27FC236}">
              <a16:creationId xmlns:a16="http://schemas.microsoft.com/office/drawing/2014/main" xmlns="" id="{00000000-0008-0000-0000-00000901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66" name="Line 3">
          <a:extLst>
            <a:ext uri="{FF2B5EF4-FFF2-40B4-BE49-F238E27FC236}">
              <a16:creationId xmlns:a16="http://schemas.microsoft.com/office/drawing/2014/main" xmlns="" id="{00000000-0008-0000-0000-00000A01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67" name="Line 3">
          <a:extLst>
            <a:ext uri="{FF2B5EF4-FFF2-40B4-BE49-F238E27FC236}">
              <a16:creationId xmlns:a16="http://schemas.microsoft.com/office/drawing/2014/main" xmlns="" id="{00000000-0008-0000-0000-00000B01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68" name="Line 3">
          <a:extLst>
            <a:ext uri="{FF2B5EF4-FFF2-40B4-BE49-F238E27FC236}">
              <a16:creationId xmlns:a16="http://schemas.microsoft.com/office/drawing/2014/main" xmlns="" id="{00000000-0008-0000-0000-00000C01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69" name="Line 3">
          <a:extLst>
            <a:ext uri="{FF2B5EF4-FFF2-40B4-BE49-F238E27FC236}">
              <a16:creationId xmlns:a16="http://schemas.microsoft.com/office/drawing/2014/main" xmlns="" id="{00000000-0008-0000-0000-00000D01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70" name="Line 3">
          <a:extLst>
            <a:ext uri="{FF2B5EF4-FFF2-40B4-BE49-F238E27FC236}">
              <a16:creationId xmlns:a16="http://schemas.microsoft.com/office/drawing/2014/main" xmlns="" id="{00000000-0008-0000-0000-00000E01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71" name="Line 3">
          <a:extLst>
            <a:ext uri="{FF2B5EF4-FFF2-40B4-BE49-F238E27FC236}">
              <a16:creationId xmlns:a16="http://schemas.microsoft.com/office/drawing/2014/main" xmlns="" id="{00000000-0008-0000-0000-00000F01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72" name="Line 3">
          <a:extLst>
            <a:ext uri="{FF2B5EF4-FFF2-40B4-BE49-F238E27FC236}">
              <a16:creationId xmlns:a16="http://schemas.microsoft.com/office/drawing/2014/main" xmlns="" id="{00000000-0008-0000-0000-00001001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73" name="Line 3">
          <a:extLst>
            <a:ext uri="{FF2B5EF4-FFF2-40B4-BE49-F238E27FC236}">
              <a16:creationId xmlns:a16="http://schemas.microsoft.com/office/drawing/2014/main" xmlns="" id="{00000000-0008-0000-0000-00001101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74" name="Line 3">
          <a:extLst>
            <a:ext uri="{FF2B5EF4-FFF2-40B4-BE49-F238E27FC236}">
              <a16:creationId xmlns:a16="http://schemas.microsoft.com/office/drawing/2014/main" xmlns="" id="{00000000-0008-0000-0000-00001201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75" name="Line 3">
          <a:extLst>
            <a:ext uri="{FF2B5EF4-FFF2-40B4-BE49-F238E27FC236}">
              <a16:creationId xmlns:a16="http://schemas.microsoft.com/office/drawing/2014/main" xmlns="" id="{00000000-0008-0000-0000-00001301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76" name="Line 3">
          <a:extLst>
            <a:ext uri="{FF2B5EF4-FFF2-40B4-BE49-F238E27FC236}">
              <a16:creationId xmlns:a16="http://schemas.microsoft.com/office/drawing/2014/main" xmlns="" id="{00000000-0008-0000-0000-00001401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77" name="Line 3">
          <a:extLst>
            <a:ext uri="{FF2B5EF4-FFF2-40B4-BE49-F238E27FC236}">
              <a16:creationId xmlns:a16="http://schemas.microsoft.com/office/drawing/2014/main" xmlns="" id="{00000000-0008-0000-0000-00001501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78" name="Line 3">
          <a:extLst>
            <a:ext uri="{FF2B5EF4-FFF2-40B4-BE49-F238E27FC236}">
              <a16:creationId xmlns:a16="http://schemas.microsoft.com/office/drawing/2014/main" xmlns="" id="{00000000-0008-0000-0000-00001601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79" name="Line 3">
          <a:extLst>
            <a:ext uri="{FF2B5EF4-FFF2-40B4-BE49-F238E27FC236}">
              <a16:creationId xmlns:a16="http://schemas.microsoft.com/office/drawing/2014/main" xmlns="" id="{00000000-0008-0000-0000-00001701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80" name="Line 3">
          <a:extLst>
            <a:ext uri="{FF2B5EF4-FFF2-40B4-BE49-F238E27FC236}">
              <a16:creationId xmlns:a16="http://schemas.microsoft.com/office/drawing/2014/main" xmlns="" id="{00000000-0008-0000-0000-00001801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81" name="Line 3">
          <a:extLst>
            <a:ext uri="{FF2B5EF4-FFF2-40B4-BE49-F238E27FC236}">
              <a16:creationId xmlns:a16="http://schemas.microsoft.com/office/drawing/2014/main" xmlns="" id="{00000000-0008-0000-0000-00001901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82" name="Line 3">
          <a:extLst>
            <a:ext uri="{FF2B5EF4-FFF2-40B4-BE49-F238E27FC236}">
              <a16:creationId xmlns:a16="http://schemas.microsoft.com/office/drawing/2014/main" xmlns="" id="{00000000-0008-0000-0000-00001A01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83" name="Line 3">
          <a:extLst>
            <a:ext uri="{FF2B5EF4-FFF2-40B4-BE49-F238E27FC236}">
              <a16:creationId xmlns:a16="http://schemas.microsoft.com/office/drawing/2014/main" xmlns="" id="{00000000-0008-0000-0000-00001B01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84" name="Line 3">
          <a:extLst>
            <a:ext uri="{FF2B5EF4-FFF2-40B4-BE49-F238E27FC236}">
              <a16:creationId xmlns:a16="http://schemas.microsoft.com/office/drawing/2014/main" xmlns="" id="{00000000-0008-0000-0000-00001C01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85" name="Line 3">
          <a:extLst>
            <a:ext uri="{FF2B5EF4-FFF2-40B4-BE49-F238E27FC236}">
              <a16:creationId xmlns:a16="http://schemas.microsoft.com/office/drawing/2014/main" xmlns="" id="{00000000-0008-0000-0000-00001D01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86" name="Line 3">
          <a:extLst>
            <a:ext uri="{FF2B5EF4-FFF2-40B4-BE49-F238E27FC236}">
              <a16:creationId xmlns:a16="http://schemas.microsoft.com/office/drawing/2014/main" xmlns="" id="{00000000-0008-0000-0000-00001E01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87" name="Line 3">
          <a:extLst>
            <a:ext uri="{FF2B5EF4-FFF2-40B4-BE49-F238E27FC236}">
              <a16:creationId xmlns:a16="http://schemas.microsoft.com/office/drawing/2014/main" xmlns="" id="{00000000-0008-0000-0000-00001F01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288" name="Line 3">
          <a:extLst>
            <a:ext uri="{FF2B5EF4-FFF2-40B4-BE49-F238E27FC236}">
              <a16:creationId xmlns:a16="http://schemas.microsoft.com/office/drawing/2014/main" xmlns="" id="{00000000-0008-0000-0000-000020010000}"/>
            </a:ext>
          </a:extLst>
        </xdr:cNvPr>
        <xdr:cNvSpPr>
          <a:spLocks noChangeShapeType="1"/>
        </xdr:cNvSpPr>
      </xdr:nvSpPr>
      <xdr:spPr bwMode="auto">
        <a:xfrm>
          <a:off x="11597640" y="141960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0</xdr:rowOff>
    </xdr:from>
    <xdr:to>
      <xdr:col>8</xdr:col>
      <xdr:colOff>0</xdr:colOff>
      <xdr:row>45</xdr:row>
      <xdr:rowOff>0</xdr:rowOff>
    </xdr:to>
    <xdr:sp macro="" textlink="">
      <xdr:nvSpPr>
        <xdr:cNvPr id="289" name="Line 3">
          <a:extLst>
            <a:ext uri="{FF2B5EF4-FFF2-40B4-BE49-F238E27FC236}">
              <a16:creationId xmlns:a16="http://schemas.microsoft.com/office/drawing/2014/main" xmlns="" id="{00000000-0008-0000-0000-000021010000}"/>
            </a:ext>
          </a:extLst>
        </xdr:cNvPr>
        <xdr:cNvSpPr>
          <a:spLocks noChangeShapeType="1"/>
        </xdr:cNvSpPr>
      </xdr:nvSpPr>
      <xdr:spPr bwMode="auto">
        <a:xfrm>
          <a:off x="11597640" y="1465326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view="pageBreakPreview" topLeftCell="A72" zoomScaleNormal="55" zoomScaleSheetLayoutView="100" workbookViewId="0">
      <selection activeCell="F3" sqref="F3"/>
    </sheetView>
  </sheetViews>
  <sheetFormatPr defaultRowHeight="18" x14ac:dyDescent="0.35"/>
  <cols>
    <col min="1" max="1" width="15.6640625" style="712" customWidth="1"/>
    <col min="2" max="2" width="73.44140625" style="712" customWidth="1"/>
    <col min="3" max="3" width="8.33203125" style="712" bestFit="1" customWidth="1"/>
    <col min="4" max="6" width="14.33203125" style="712" customWidth="1"/>
    <col min="7" max="7" width="14.33203125" style="718" customWidth="1"/>
    <col min="8" max="8" width="14.33203125" style="712" customWidth="1"/>
    <col min="9" max="9" width="32.44140625" style="290" customWidth="1"/>
    <col min="10" max="10" width="26" style="290" customWidth="1"/>
    <col min="11" max="11" width="14.44140625" style="290" customWidth="1"/>
    <col min="12" max="12" width="11.6640625" style="290" customWidth="1"/>
    <col min="13" max="13" width="12" style="290" customWidth="1"/>
    <col min="14" max="14" width="14.88671875" style="290" customWidth="1"/>
    <col min="15" max="15" width="8.88671875" style="290"/>
    <col min="16" max="16" width="12.33203125" style="290" customWidth="1"/>
    <col min="17" max="17" width="13.44140625" style="290" customWidth="1"/>
    <col min="18" max="256" width="8.88671875" style="290"/>
    <col min="257" max="257" width="46.6640625" style="290" customWidth="1"/>
    <col min="258" max="258" width="103" style="290" bestFit="1" customWidth="1"/>
    <col min="259" max="259" width="22.33203125" style="290" customWidth="1"/>
    <col min="260" max="260" width="24.44140625" style="290" customWidth="1"/>
    <col min="261" max="261" width="22.88671875" style="290" customWidth="1"/>
    <col min="262" max="262" width="19" style="290" customWidth="1"/>
    <col min="263" max="263" width="22.88671875" style="290" customWidth="1"/>
    <col min="264" max="264" width="25.109375" style="290" customWidth="1"/>
    <col min="265" max="265" width="32.44140625" style="290" customWidth="1"/>
    <col min="266" max="266" width="12.44140625" style="290" customWidth="1"/>
    <col min="267" max="267" width="14.44140625" style="290" customWidth="1"/>
    <col min="268" max="268" width="11.6640625" style="290" customWidth="1"/>
    <col min="269" max="269" width="12" style="290" customWidth="1"/>
    <col min="270" max="270" width="14.88671875" style="290" customWidth="1"/>
    <col min="271" max="271" width="8.88671875" style="290"/>
    <col min="272" max="272" width="12.33203125" style="290" customWidth="1"/>
    <col min="273" max="273" width="13.44140625" style="290" customWidth="1"/>
    <col min="274" max="512" width="8.88671875" style="290"/>
    <col min="513" max="513" width="46.6640625" style="290" customWidth="1"/>
    <col min="514" max="514" width="103" style="290" bestFit="1" customWidth="1"/>
    <col min="515" max="515" width="22.33203125" style="290" customWidth="1"/>
    <col min="516" max="516" width="24.44140625" style="290" customWidth="1"/>
    <col min="517" max="517" width="22.88671875" style="290" customWidth="1"/>
    <col min="518" max="518" width="19" style="290" customWidth="1"/>
    <col min="519" max="519" width="22.88671875" style="290" customWidth="1"/>
    <col min="520" max="520" width="25.109375" style="290" customWidth="1"/>
    <col min="521" max="521" width="32.44140625" style="290" customWidth="1"/>
    <col min="522" max="522" width="12.44140625" style="290" customWidth="1"/>
    <col min="523" max="523" width="14.44140625" style="290" customWidth="1"/>
    <col min="524" max="524" width="11.6640625" style="290" customWidth="1"/>
    <col min="525" max="525" width="12" style="290" customWidth="1"/>
    <col min="526" max="526" width="14.88671875" style="290" customWidth="1"/>
    <col min="527" max="527" width="8.88671875" style="290"/>
    <col min="528" max="528" width="12.33203125" style="290" customWidth="1"/>
    <col min="529" max="529" width="13.44140625" style="290" customWidth="1"/>
    <col min="530" max="768" width="8.88671875" style="290"/>
    <col min="769" max="769" width="46.6640625" style="290" customWidth="1"/>
    <col min="770" max="770" width="103" style="290" bestFit="1" customWidth="1"/>
    <col min="771" max="771" width="22.33203125" style="290" customWidth="1"/>
    <col min="772" max="772" width="24.44140625" style="290" customWidth="1"/>
    <col min="773" max="773" width="22.88671875" style="290" customWidth="1"/>
    <col min="774" max="774" width="19" style="290" customWidth="1"/>
    <col min="775" max="775" width="22.88671875" style="290" customWidth="1"/>
    <col min="776" max="776" width="25.109375" style="290" customWidth="1"/>
    <col min="777" max="777" width="32.44140625" style="290" customWidth="1"/>
    <col min="778" max="778" width="12.44140625" style="290" customWidth="1"/>
    <col min="779" max="779" width="14.44140625" style="290" customWidth="1"/>
    <col min="780" max="780" width="11.6640625" style="290" customWidth="1"/>
    <col min="781" max="781" width="12" style="290" customWidth="1"/>
    <col min="782" max="782" width="14.88671875" style="290" customWidth="1"/>
    <col min="783" max="783" width="8.88671875" style="290"/>
    <col min="784" max="784" width="12.33203125" style="290" customWidth="1"/>
    <col min="785" max="785" width="13.44140625" style="290" customWidth="1"/>
    <col min="786" max="1024" width="8.88671875" style="290"/>
    <col min="1025" max="1025" width="46.6640625" style="290" customWidth="1"/>
    <col min="1026" max="1026" width="103" style="290" bestFit="1" customWidth="1"/>
    <col min="1027" max="1027" width="22.33203125" style="290" customWidth="1"/>
    <col min="1028" max="1028" width="24.44140625" style="290" customWidth="1"/>
    <col min="1029" max="1029" width="22.88671875" style="290" customWidth="1"/>
    <col min="1030" max="1030" width="19" style="290" customWidth="1"/>
    <col min="1031" max="1031" width="22.88671875" style="290" customWidth="1"/>
    <col min="1032" max="1032" width="25.109375" style="290" customWidth="1"/>
    <col min="1033" max="1033" width="32.44140625" style="290" customWidth="1"/>
    <col min="1034" max="1034" width="12.44140625" style="290" customWidth="1"/>
    <col min="1035" max="1035" width="14.44140625" style="290" customWidth="1"/>
    <col min="1036" max="1036" width="11.6640625" style="290" customWidth="1"/>
    <col min="1037" max="1037" width="12" style="290" customWidth="1"/>
    <col min="1038" max="1038" width="14.88671875" style="290" customWidth="1"/>
    <col min="1039" max="1039" width="8.88671875" style="290"/>
    <col min="1040" max="1040" width="12.33203125" style="290" customWidth="1"/>
    <col min="1041" max="1041" width="13.44140625" style="290" customWidth="1"/>
    <col min="1042" max="1280" width="8.88671875" style="290"/>
    <col min="1281" max="1281" width="46.6640625" style="290" customWidth="1"/>
    <col min="1282" max="1282" width="103" style="290" bestFit="1" customWidth="1"/>
    <col min="1283" max="1283" width="22.33203125" style="290" customWidth="1"/>
    <col min="1284" max="1284" width="24.44140625" style="290" customWidth="1"/>
    <col min="1285" max="1285" width="22.88671875" style="290" customWidth="1"/>
    <col min="1286" max="1286" width="19" style="290" customWidth="1"/>
    <col min="1287" max="1287" width="22.88671875" style="290" customWidth="1"/>
    <col min="1288" max="1288" width="25.109375" style="290" customWidth="1"/>
    <col min="1289" max="1289" width="32.44140625" style="290" customWidth="1"/>
    <col min="1290" max="1290" width="12.44140625" style="290" customWidth="1"/>
    <col min="1291" max="1291" width="14.44140625" style="290" customWidth="1"/>
    <col min="1292" max="1292" width="11.6640625" style="290" customWidth="1"/>
    <col min="1293" max="1293" width="12" style="290" customWidth="1"/>
    <col min="1294" max="1294" width="14.88671875" style="290" customWidth="1"/>
    <col min="1295" max="1295" width="8.88671875" style="290"/>
    <col min="1296" max="1296" width="12.33203125" style="290" customWidth="1"/>
    <col min="1297" max="1297" width="13.44140625" style="290" customWidth="1"/>
    <col min="1298" max="1536" width="8.88671875" style="290"/>
    <col min="1537" max="1537" width="46.6640625" style="290" customWidth="1"/>
    <col min="1538" max="1538" width="103" style="290" bestFit="1" customWidth="1"/>
    <col min="1539" max="1539" width="22.33203125" style="290" customWidth="1"/>
    <col min="1540" max="1540" width="24.44140625" style="290" customWidth="1"/>
    <col min="1541" max="1541" width="22.88671875" style="290" customWidth="1"/>
    <col min="1542" max="1542" width="19" style="290" customWidth="1"/>
    <col min="1543" max="1543" width="22.88671875" style="290" customWidth="1"/>
    <col min="1544" max="1544" width="25.109375" style="290" customWidth="1"/>
    <col min="1545" max="1545" width="32.44140625" style="290" customWidth="1"/>
    <col min="1546" max="1546" width="12.44140625" style="290" customWidth="1"/>
    <col min="1547" max="1547" width="14.44140625" style="290" customWidth="1"/>
    <col min="1548" max="1548" width="11.6640625" style="290" customWidth="1"/>
    <col min="1549" max="1549" width="12" style="290" customWidth="1"/>
    <col min="1550" max="1550" width="14.88671875" style="290" customWidth="1"/>
    <col min="1551" max="1551" width="8.88671875" style="290"/>
    <col min="1552" max="1552" width="12.33203125" style="290" customWidth="1"/>
    <col min="1553" max="1553" width="13.44140625" style="290" customWidth="1"/>
    <col min="1554" max="1792" width="8.88671875" style="290"/>
    <col min="1793" max="1793" width="46.6640625" style="290" customWidth="1"/>
    <col min="1794" max="1794" width="103" style="290" bestFit="1" customWidth="1"/>
    <col min="1795" max="1795" width="22.33203125" style="290" customWidth="1"/>
    <col min="1796" max="1796" width="24.44140625" style="290" customWidth="1"/>
    <col min="1797" max="1797" width="22.88671875" style="290" customWidth="1"/>
    <col min="1798" max="1798" width="19" style="290" customWidth="1"/>
    <col min="1799" max="1799" width="22.88671875" style="290" customWidth="1"/>
    <col min="1800" max="1800" width="25.109375" style="290" customWidth="1"/>
    <col min="1801" max="1801" width="32.44140625" style="290" customWidth="1"/>
    <col min="1802" max="1802" width="12.44140625" style="290" customWidth="1"/>
    <col min="1803" max="1803" width="14.44140625" style="290" customWidth="1"/>
    <col min="1804" max="1804" width="11.6640625" style="290" customWidth="1"/>
    <col min="1805" max="1805" width="12" style="290" customWidth="1"/>
    <col min="1806" max="1806" width="14.88671875" style="290" customWidth="1"/>
    <col min="1807" max="1807" width="8.88671875" style="290"/>
    <col min="1808" max="1808" width="12.33203125" style="290" customWidth="1"/>
    <col min="1809" max="1809" width="13.44140625" style="290" customWidth="1"/>
    <col min="1810" max="2048" width="8.88671875" style="290"/>
    <col min="2049" max="2049" width="46.6640625" style="290" customWidth="1"/>
    <col min="2050" max="2050" width="103" style="290" bestFit="1" customWidth="1"/>
    <col min="2051" max="2051" width="22.33203125" style="290" customWidth="1"/>
    <col min="2052" max="2052" width="24.44140625" style="290" customWidth="1"/>
    <col min="2053" max="2053" width="22.88671875" style="290" customWidth="1"/>
    <col min="2054" max="2054" width="19" style="290" customWidth="1"/>
    <col min="2055" max="2055" width="22.88671875" style="290" customWidth="1"/>
    <col min="2056" max="2056" width="25.109375" style="290" customWidth="1"/>
    <col min="2057" max="2057" width="32.44140625" style="290" customWidth="1"/>
    <col min="2058" max="2058" width="12.44140625" style="290" customWidth="1"/>
    <col min="2059" max="2059" width="14.44140625" style="290" customWidth="1"/>
    <col min="2060" max="2060" width="11.6640625" style="290" customWidth="1"/>
    <col min="2061" max="2061" width="12" style="290" customWidth="1"/>
    <col min="2062" max="2062" width="14.88671875" style="290" customWidth="1"/>
    <col min="2063" max="2063" width="8.88671875" style="290"/>
    <col min="2064" max="2064" width="12.33203125" style="290" customWidth="1"/>
    <col min="2065" max="2065" width="13.44140625" style="290" customWidth="1"/>
    <col min="2066" max="2304" width="8.88671875" style="290"/>
    <col min="2305" max="2305" width="46.6640625" style="290" customWidth="1"/>
    <col min="2306" max="2306" width="103" style="290" bestFit="1" customWidth="1"/>
    <col min="2307" max="2307" width="22.33203125" style="290" customWidth="1"/>
    <col min="2308" max="2308" width="24.44140625" style="290" customWidth="1"/>
    <col min="2309" max="2309" width="22.88671875" style="290" customWidth="1"/>
    <col min="2310" max="2310" width="19" style="290" customWidth="1"/>
    <col min="2311" max="2311" width="22.88671875" style="290" customWidth="1"/>
    <col min="2312" max="2312" width="25.109375" style="290" customWidth="1"/>
    <col min="2313" max="2313" width="32.44140625" style="290" customWidth="1"/>
    <col min="2314" max="2314" width="12.44140625" style="290" customWidth="1"/>
    <col min="2315" max="2315" width="14.44140625" style="290" customWidth="1"/>
    <col min="2316" max="2316" width="11.6640625" style="290" customWidth="1"/>
    <col min="2317" max="2317" width="12" style="290" customWidth="1"/>
    <col min="2318" max="2318" width="14.88671875" style="290" customWidth="1"/>
    <col min="2319" max="2319" width="8.88671875" style="290"/>
    <col min="2320" max="2320" width="12.33203125" style="290" customWidth="1"/>
    <col min="2321" max="2321" width="13.44140625" style="290" customWidth="1"/>
    <col min="2322" max="2560" width="8.88671875" style="290"/>
    <col min="2561" max="2561" width="46.6640625" style="290" customWidth="1"/>
    <col min="2562" max="2562" width="103" style="290" bestFit="1" customWidth="1"/>
    <col min="2563" max="2563" width="22.33203125" style="290" customWidth="1"/>
    <col min="2564" max="2564" width="24.44140625" style="290" customWidth="1"/>
    <col min="2565" max="2565" width="22.88671875" style="290" customWidth="1"/>
    <col min="2566" max="2566" width="19" style="290" customWidth="1"/>
    <col min="2567" max="2567" width="22.88671875" style="290" customWidth="1"/>
    <col min="2568" max="2568" width="25.109375" style="290" customWidth="1"/>
    <col min="2569" max="2569" width="32.44140625" style="290" customWidth="1"/>
    <col min="2570" max="2570" width="12.44140625" style="290" customWidth="1"/>
    <col min="2571" max="2571" width="14.44140625" style="290" customWidth="1"/>
    <col min="2572" max="2572" width="11.6640625" style="290" customWidth="1"/>
    <col min="2573" max="2573" width="12" style="290" customWidth="1"/>
    <col min="2574" max="2574" width="14.88671875" style="290" customWidth="1"/>
    <col min="2575" max="2575" width="8.88671875" style="290"/>
    <col min="2576" max="2576" width="12.33203125" style="290" customWidth="1"/>
    <col min="2577" max="2577" width="13.44140625" style="290" customWidth="1"/>
    <col min="2578" max="2816" width="8.88671875" style="290"/>
    <col min="2817" max="2817" width="46.6640625" style="290" customWidth="1"/>
    <col min="2818" max="2818" width="103" style="290" bestFit="1" customWidth="1"/>
    <col min="2819" max="2819" width="22.33203125" style="290" customWidth="1"/>
    <col min="2820" max="2820" width="24.44140625" style="290" customWidth="1"/>
    <col min="2821" max="2821" width="22.88671875" style="290" customWidth="1"/>
    <col min="2822" max="2822" width="19" style="290" customWidth="1"/>
    <col min="2823" max="2823" width="22.88671875" style="290" customWidth="1"/>
    <col min="2824" max="2824" width="25.109375" style="290" customWidth="1"/>
    <col min="2825" max="2825" width="32.44140625" style="290" customWidth="1"/>
    <col min="2826" max="2826" width="12.44140625" style="290" customWidth="1"/>
    <col min="2827" max="2827" width="14.44140625" style="290" customWidth="1"/>
    <col min="2828" max="2828" width="11.6640625" style="290" customWidth="1"/>
    <col min="2829" max="2829" width="12" style="290" customWidth="1"/>
    <col min="2830" max="2830" width="14.88671875" style="290" customWidth="1"/>
    <col min="2831" max="2831" width="8.88671875" style="290"/>
    <col min="2832" max="2832" width="12.33203125" style="290" customWidth="1"/>
    <col min="2833" max="2833" width="13.44140625" style="290" customWidth="1"/>
    <col min="2834" max="3072" width="8.88671875" style="290"/>
    <col min="3073" max="3073" width="46.6640625" style="290" customWidth="1"/>
    <col min="3074" max="3074" width="103" style="290" bestFit="1" customWidth="1"/>
    <col min="3075" max="3075" width="22.33203125" style="290" customWidth="1"/>
    <col min="3076" max="3076" width="24.44140625" style="290" customWidth="1"/>
    <col min="3077" max="3077" width="22.88671875" style="290" customWidth="1"/>
    <col min="3078" max="3078" width="19" style="290" customWidth="1"/>
    <col min="3079" max="3079" width="22.88671875" style="290" customWidth="1"/>
    <col min="3080" max="3080" width="25.109375" style="290" customWidth="1"/>
    <col min="3081" max="3081" width="32.44140625" style="290" customWidth="1"/>
    <col min="3082" max="3082" width="12.44140625" style="290" customWidth="1"/>
    <col min="3083" max="3083" width="14.44140625" style="290" customWidth="1"/>
    <col min="3084" max="3084" width="11.6640625" style="290" customWidth="1"/>
    <col min="3085" max="3085" width="12" style="290" customWidth="1"/>
    <col min="3086" max="3086" width="14.88671875" style="290" customWidth="1"/>
    <col min="3087" max="3087" width="8.88671875" style="290"/>
    <col min="3088" max="3088" width="12.33203125" style="290" customWidth="1"/>
    <col min="3089" max="3089" width="13.44140625" style="290" customWidth="1"/>
    <col min="3090" max="3328" width="8.88671875" style="290"/>
    <col min="3329" max="3329" width="46.6640625" style="290" customWidth="1"/>
    <col min="3330" max="3330" width="103" style="290" bestFit="1" customWidth="1"/>
    <col min="3331" max="3331" width="22.33203125" style="290" customWidth="1"/>
    <col min="3332" max="3332" width="24.44140625" style="290" customWidth="1"/>
    <col min="3333" max="3333" width="22.88671875" style="290" customWidth="1"/>
    <col min="3334" max="3334" width="19" style="290" customWidth="1"/>
    <col min="3335" max="3335" width="22.88671875" style="290" customWidth="1"/>
    <col min="3336" max="3336" width="25.109375" style="290" customWidth="1"/>
    <col min="3337" max="3337" width="32.44140625" style="290" customWidth="1"/>
    <col min="3338" max="3338" width="12.44140625" style="290" customWidth="1"/>
    <col min="3339" max="3339" width="14.44140625" style="290" customWidth="1"/>
    <col min="3340" max="3340" width="11.6640625" style="290" customWidth="1"/>
    <col min="3341" max="3341" width="12" style="290" customWidth="1"/>
    <col min="3342" max="3342" width="14.88671875" style="290" customWidth="1"/>
    <col min="3343" max="3343" width="8.88671875" style="290"/>
    <col min="3344" max="3344" width="12.33203125" style="290" customWidth="1"/>
    <col min="3345" max="3345" width="13.44140625" style="290" customWidth="1"/>
    <col min="3346" max="3584" width="8.88671875" style="290"/>
    <col min="3585" max="3585" width="46.6640625" style="290" customWidth="1"/>
    <col min="3586" max="3586" width="103" style="290" bestFit="1" customWidth="1"/>
    <col min="3587" max="3587" width="22.33203125" style="290" customWidth="1"/>
    <col min="3588" max="3588" width="24.44140625" style="290" customWidth="1"/>
    <col min="3589" max="3589" width="22.88671875" style="290" customWidth="1"/>
    <col min="3590" max="3590" width="19" style="290" customWidth="1"/>
    <col min="3591" max="3591" width="22.88671875" style="290" customWidth="1"/>
    <col min="3592" max="3592" width="25.109375" style="290" customWidth="1"/>
    <col min="3593" max="3593" width="32.44140625" style="290" customWidth="1"/>
    <col min="3594" max="3594" width="12.44140625" style="290" customWidth="1"/>
    <col min="3595" max="3595" width="14.44140625" style="290" customWidth="1"/>
    <col min="3596" max="3596" width="11.6640625" style="290" customWidth="1"/>
    <col min="3597" max="3597" width="12" style="290" customWidth="1"/>
    <col min="3598" max="3598" width="14.88671875" style="290" customWidth="1"/>
    <col min="3599" max="3599" width="8.88671875" style="290"/>
    <col min="3600" max="3600" width="12.33203125" style="290" customWidth="1"/>
    <col min="3601" max="3601" width="13.44140625" style="290" customWidth="1"/>
    <col min="3602" max="3840" width="8.88671875" style="290"/>
    <col min="3841" max="3841" width="46.6640625" style="290" customWidth="1"/>
    <col min="3842" max="3842" width="103" style="290" bestFit="1" customWidth="1"/>
    <col min="3843" max="3843" width="22.33203125" style="290" customWidth="1"/>
    <col min="3844" max="3844" width="24.44140625" style="290" customWidth="1"/>
    <col min="3845" max="3845" width="22.88671875" style="290" customWidth="1"/>
    <col min="3846" max="3846" width="19" style="290" customWidth="1"/>
    <col min="3847" max="3847" width="22.88671875" style="290" customWidth="1"/>
    <col min="3848" max="3848" width="25.109375" style="290" customWidth="1"/>
    <col min="3849" max="3849" width="32.44140625" style="290" customWidth="1"/>
    <col min="3850" max="3850" width="12.44140625" style="290" customWidth="1"/>
    <col min="3851" max="3851" width="14.44140625" style="290" customWidth="1"/>
    <col min="3852" max="3852" width="11.6640625" style="290" customWidth="1"/>
    <col min="3853" max="3853" width="12" style="290" customWidth="1"/>
    <col min="3854" max="3854" width="14.88671875" style="290" customWidth="1"/>
    <col min="3855" max="3855" width="8.88671875" style="290"/>
    <col min="3856" max="3856" width="12.33203125" style="290" customWidth="1"/>
    <col min="3857" max="3857" width="13.44140625" style="290" customWidth="1"/>
    <col min="3858" max="4096" width="8.88671875" style="290"/>
    <col min="4097" max="4097" width="46.6640625" style="290" customWidth="1"/>
    <col min="4098" max="4098" width="103" style="290" bestFit="1" customWidth="1"/>
    <col min="4099" max="4099" width="22.33203125" style="290" customWidth="1"/>
    <col min="4100" max="4100" width="24.44140625" style="290" customWidth="1"/>
    <col min="4101" max="4101" width="22.88671875" style="290" customWidth="1"/>
    <col min="4102" max="4102" width="19" style="290" customWidth="1"/>
    <col min="4103" max="4103" width="22.88671875" style="290" customWidth="1"/>
    <col min="4104" max="4104" width="25.109375" style="290" customWidth="1"/>
    <col min="4105" max="4105" width="32.44140625" style="290" customWidth="1"/>
    <col min="4106" max="4106" width="12.44140625" style="290" customWidth="1"/>
    <col min="4107" max="4107" width="14.44140625" style="290" customWidth="1"/>
    <col min="4108" max="4108" width="11.6640625" style="290" customWidth="1"/>
    <col min="4109" max="4109" width="12" style="290" customWidth="1"/>
    <col min="4110" max="4110" width="14.88671875" style="290" customWidth="1"/>
    <col min="4111" max="4111" width="8.88671875" style="290"/>
    <col min="4112" max="4112" width="12.33203125" style="290" customWidth="1"/>
    <col min="4113" max="4113" width="13.44140625" style="290" customWidth="1"/>
    <col min="4114" max="4352" width="8.88671875" style="290"/>
    <col min="4353" max="4353" width="46.6640625" style="290" customWidth="1"/>
    <col min="4354" max="4354" width="103" style="290" bestFit="1" customWidth="1"/>
    <col min="4355" max="4355" width="22.33203125" style="290" customWidth="1"/>
    <col min="4356" max="4356" width="24.44140625" style="290" customWidth="1"/>
    <col min="4357" max="4357" width="22.88671875" style="290" customWidth="1"/>
    <col min="4358" max="4358" width="19" style="290" customWidth="1"/>
    <col min="4359" max="4359" width="22.88671875" style="290" customWidth="1"/>
    <col min="4360" max="4360" width="25.109375" style="290" customWidth="1"/>
    <col min="4361" max="4361" width="32.44140625" style="290" customWidth="1"/>
    <col min="4362" max="4362" width="12.44140625" style="290" customWidth="1"/>
    <col min="4363" max="4363" width="14.44140625" style="290" customWidth="1"/>
    <col min="4364" max="4364" width="11.6640625" style="290" customWidth="1"/>
    <col min="4365" max="4365" width="12" style="290" customWidth="1"/>
    <col min="4366" max="4366" width="14.88671875" style="290" customWidth="1"/>
    <col min="4367" max="4367" width="8.88671875" style="290"/>
    <col min="4368" max="4368" width="12.33203125" style="290" customWidth="1"/>
    <col min="4369" max="4369" width="13.44140625" style="290" customWidth="1"/>
    <col min="4370" max="4608" width="8.88671875" style="290"/>
    <col min="4609" max="4609" width="46.6640625" style="290" customWidth="1"/>
    <col min="4610" max="4610" width="103" style="290" bestFit="1" customWidth="1"/>
    <col min="4611" max="4611" width="22.33203125" style="290" customWidth="1"/>
    <col min="4612" max="4612" width="24.44140625" style="290" customWidth="1"/>
    <col min="4613" max="4613" width="22.88671875" style="290" customWidth="1"/>
    <col min="4614" max="4614" width="19" style="290" customWidth="1"/>
    <col min="4615" max="4615" width="22.88671875" style="290" customWidth="1"/>
    <col min="4616" max="4616" width="25.109375" style="290" customWidth="1"/>
    <col min="4617" max="4617" width="32.44140625" style="290" customWidth="1"/>
    <col min="4618" max="4618" width="12.44140625" style="290" customWidth="1"/>
    <col min="4619" max="4619" width="14.44140625" style="290" customWidth="1"/>
    <col min="4620" max="4620" width="11.6640625" style="290" customWidth="1"/>
    <col min="4621" max="4621" width="12" style="290" customWidth="1"/>
    <col min="4622" max="4622" width="14.88671875" style="290" customWidth="1"/>
    <col min="4623" max="4623" width="8.88671875" style="290"/>
    <col min="4624" max="4624" width="12.33203125" style="290" customWidth="1"/>
    <col min="4625" max="4625" width="13.44140625" style="290" customWidth="1"/>
    <col min="4626" max="4864" width="8.88671875" style="290"/>
    <col min="4865" max="4865" width="46.6640625" style="290" customWidth="1"/>
    <col min="4866" max="4866" width="103" style="290" bestFit="1" customWidth="1"/>
    <col min="4867" max="4867" width="22.33203125" style="290" customWidth="1"/>
    <col min="4868" max="4868" width="24.44140625" style="290" customWidth="1"/>
    <col min="4869" max="4869" width="22.88671875" style="290" customWidth="1"/>
    <col min="4870" max="4870" width="19" style="290" customWidth="1"/>
    <col min="4871" max="4871" width="22.88671875" style="290" customWidth="1"/>
    <col min="4872" max="4872" width="25.109375" style="290" customWidth="1"/>
    <col min="4873" max="4873" width="32.44140625" style="290" customWidth="1"/>
    <col min="4874" max="4874" width="12.44140625" style="290" customWidth="1"/>
    <col min="4875" max="4875" width="14.44140625" style="290" customWidth="1"/>
    <col min="4876" max="4876" width="11.6640625" style="290" customWidth="1"/>
    <col min="4877" max="4877" width="12" style="290" customWidth="1"/>
    <col min="4878" max="4878" width="14.88671875" style="290" customWidth="1"/>
    <col min="4879" max="4879" width="8.88671875" style="290"/>
    <col min="4880" max="4880" width="12.33203125" style="290" customWidth="1"/>
    <col min="4881" max="4881" width="13.44140625" style="290" customWidth="1"/>
    <col min="4882" max="5120" width="8.88671875" style="290"/>
    <col min="5121" max="5121" width="46.6640625" style="290" customWidth="1"/>
    <col min="5122" max="5122" width="103" style="290" bestFit="1" customWidth="1"/>
    <col min="5123" max="5123" width="22.33203125" style="290" customWidth="1"/>
    <col min="5124" max="5124" width="24.44140625" style="290" customWidth="1"/>
    <col min="5125" max="5125" width="22.88671875" style="290" customWidth="1"/>
    <col min="5126" max="5126" width="19" style="290" customWidth="1"/>
    <col min="5127" max="5127" width="22.88671875" style="290" customWidth="1"/>
    <col min="5128" max="5128" width="25.109375" style="290" customWidth="1"/>
    <col min="5129" max="5129" width="32.44140625" style="290" customWidth="1"/>
    <col min="5130" max="5130" width="12.44140625" style="290" customWidth="1"/>
    <col min="5131" max="5131" width="14.44140625" style="290" customWidth="1"/>
    <col min="5132" max="5132" width="11.6640625" style="290" customWidth="1"/>
    <col min="5133" max="5133" width="12" style="290" customWidth="1"/>
    <col min="5134" max="5134" width="14.88671875" style="290" customWidth="1"/>
    <col min="5135" max="5135" width="8.88671875" style="290"/>
    <col min="5136" max="5136" width="12.33203125" style="290" customWidth="1"/>
    <col min="5137" max="5137" width="13.44140625" style="290" customWidth="1"/>
    <col min="5138" max="5376" width="8.88671875" style="290"/>
    <col min="5377" max="5377" width="46.6640625" style="290" customWidth="1"/>
    <col min="5378" max="5378" width="103" style="290" bestFit="1" customWidth="1"/>
    <col min="5379" max="5379" width="22.33203125" style="290" customWidth="1"/>
    <col min="5380" max="5380" width="24.44140625" style="290" customWidth="1"/>
    <col min="5381" max="5381" width="22.88671875" style="290" customWidth="1"/>
    <col min="5382" max="5382" width="19" style="290" customWidth="1"/>
    <col min="5383" max="5383" width="22.88671875" style="290" customWidth="1"/>
    <col min="5384" max="5384" width="25.109375" style="290" customWidth="1"/>
    <col min="5385" max="5385" width="32.44140625" style="290" customWidth="1"/>
    <col min="5386" max="5386" width="12.44140625" style="290" customWidth="1"/>
    <col min="5387" max="5387" width="14.44140625" style="290" customWidth="1"/>
    <col min="5388" max="5388" width="11.6640625" style="290" customWidth="1"/>
    <col min="5389" max="5389" width="12" style="290" customWidth="1"/>
    <col min="5390" max="5390" width="14.88671875" style="290" customWidth="1"/>
    <col min="5391" max="5391" width="8.88671875" style="290"/>
    <col min="5392" max="5392" width="12.33203125" style="290" customWidth="1"/>
    <col min="5393" max="5393" width="13.44140625" style="290" customWidth="1"/>
    <col min="5394" max="5632" width="8.88671875" style="290"/>
    <col min="5633" max="5633" width="46.6640625" style="290" customWidth="1"/>
    <col min="5634" max="5634" width="103" style="290" bestFit="1" customWidth="1"/>
    <col min="5635" max="5635" width="22.33203125" style="290" customWidth="1"/>
    <col min="5636" max="5636" width="24.44140625" style="290" customWidth="1"/>
    <col min="5637" max="5637" width="22.88671875" style="290" customWidth="1"/>
    <col min="5638" max="5638" width="19" style="290" customWidth="1"/>
    <col min="5639" max="5639" width="22.88671875" style="290" customWidth="1"/>
    <col min="5640" max="5640" width="25.109375" style="290" customWidth="1"/>
    <col min="5641" max="5641" width="32.44140625" style="290" customWidth="1"/>
    <col min="5642" max="5642" width="12.44140625" style="290" customWidth="1"/>
    <col min="5643" max="5643" width="14.44140625" style="290" customWidth="1"/>
    <col min="5644" max="5644" width="11.6640625" style="290" customWidth="1"/>
    <col min="5645" max="5645" width="12" style="290" customWidth="1"/>
    <col min="5646" max="5646" width="14.88671875" style="290" customWidth="1"/>
    <col min="5647" max="5647" width="8.88671875" style="290"/>
    <col min="5648" max="5648" width="12.33203125" style="290" customWidth="1"/>
    <col min="5649" max="5649" width="13.44140625" style="290" customWidth="1"/>
    <col min="5650" max="5888" width="8.88671875" style="290"/>
    <col min="5889" max="5889" width="46.6640625" style="290" customWidth="1"/>
    <col min="5890" max="5890" width="103" style="290" bestFit="1" customWidth="1"/>
    <col min="5891" max="5891" width="22.33203125" style="290" customWidth="1"/>
    <col min="5892" max="5892" width="24.44140625" style="290" customWidth="1"/>
    <col min="5893" max="5893" width="22.88671875" style="290" customWidth="1"/>
    <col min="5894" max="5894" width="19" style="290" customWidth="1"/>
    <col min="5895" max="5895" width="22.88671875" style="290" customWidth="1"/>
    <col min="5896" max="5896" width="25.109375" style="290" customWidth="1"/>
    <col min="5897" max="5897" width="32.44140625" style="290" customWidth="1"/>
    <col min="5898" max="5898" width="12.44140625" style="290" customWidth="1"/>
    <col min="5899" max="5899" width="14.44140625" style="290" customWidth="1"/>
    <col min="5900" max="5900" width="11.6640625" style="290" customWidth="1"/>
    <col min="5901" max="5901" width="12" style="290" customWidth="1"/>
    <col min="5902" max="5902" width="14.88671875" style="290" customWidth="1"/>
    <col min="5903" max="5903" width="8.88671875" style="290"/>
    <col min="5904" max="5904" width="12.33203125" style="290" customWidth="1"/>
    <col min="5905" max="5905" width="13.44140625" style="290" customWidth="1"/>
    <col min="5906" max="6144" width="8.88671875" style="290"/>
    <col min="6145" max="6145" width="46.6640625" style="290" customWidth="1"/>
    <col min="6146" max="6146" width="103" style="290" bestFit="1" customWidth="1"/>
    <col min="6147" max="6147" width="22.33203125" style="290" customWidth="1"/>
    <col min="6148" max="6148" width="24.44140625" style="290" customWidth="1"/>
    <col min="6149" max="6149" width="22.88671875" style="290" customWidth="1"/>
    <col min="6150" max="6150" width="19" style="290" customWidth="1"/>
    <col min="6151" max="6151" width="22.88671875" style="290" customWidth="1"/>
    <col min="6152" max="6152" width="25.109375" style="290" customWidth="1"/>
    <col min="6153" max="6153" width="32.44140625" style="290" customWidth="1"/>
    <col min="6154" max="6154" width="12.44140625" style="290" customWidth="1"/>
    <col min="6155" max="6155" width="14.44140625" style="290" customWidth="1"/>
    <col min="6156" max="6156" width="11.6640625" style="290" customWidth="1"/>
    <col min="6157" max="6157" width="12" style="290" customWidth="1"/>
    <col min="6158" max="6158" width="14.88671875" style="290" customWidth="1"/>
    <col min="6159" max="6159" width="8.88671875" style="290"/>
    <col min="6160" max="6160" width="12.33203125" style="290" customWidth="1"/>
    <col min="6161" max="6161" width="13.44140625" style="290" customWidth="1"/>
    <col min="6162" max="6400" width="8.88671875" style="290"/>
    <col min="6401" max="6401" width="46.6640625" style="290" customWidth="1"/>
    <col min="6402" max="6402" width="103" style="290" bestFit="1" customWidth="1"/>
    <col min="6403" max="6403" width="22.33203125" style="290" customWidth="1"/>
    <col min="6404" max="6404" width="24.44140625" style="290" customWidth="1"/>
    <col min="6405" max="6405" width="22.88671875" style="290" customWidth="1"/>
    <col min="6406" max="6406" width="19" style="290" customWidth="1"/>
    <col min="6407" max="6407" width="22.88671875" style="290" customWidth="1"/>
    <col min="6408" max="6408" width="25.109375" style="290" customWidth="1"/>
    <col min="6409" max="6409" width="32.44140625" style="290" customWidth="1"/>
    <col min="6410" max="6410" width="12.44140625" style="290" customWidth="1"/>
    <col min="6411" max="6411" width="14.44140625" style="290" customWidth="1"/>
    <col min="6412" max="6412" width="11.6640625" style="290" customWidth="1"/>
    <col min="6413" max="6413" width="12" style="290" customWidth="1"/>
    <col min="6414" max="6414" width="14.88671875" style="290" customWidth="1"/>
    <col min="6415" max="6415" width="8.88671875" style="290"/>
    <col min="6416" max="6416" width="12.33203125" style="290" customWidth="1"/>
    <col min="6417" max="6417" width="13.44140625" style="290" customWidth="1"/>
    <col min="6418" max="6656" width="8.88671875" style="290"/>
    <col min="6657" max="6657" width="46.6640625" style="290" customWidth="1"/>
    <col min="6658" max="6658" width="103" style="290" bestFit="1" customWidth="1"/>
    <col min="6659" max="6659" width="22.33203125" style="290" customWidth="1"/>
    <col min="6660" max="6660" width="24.44140625" style="290" customWidth="1"/>
    <col min="6661" max="6661" width="22.88671875" style="290" customWidth="1"/>
    <col min="6662" max="6662" width="19" style="290" customWidth="1"/>
    <col min="6663" max="6663" width="22.88671875" style="290" customWidth="1"/>
    <col min="6664" max="6664" width="25.109375" style="290" customWidth="1"/>
    <col min="6665" max="6665" width="32.44140625" style="290" customWidth="1"/>
    <col min="6666" max="6666" width="12.44140625" style="290" customWidth="1"/>
    <col min="6667" max="6667" width="14.44140625" style="290" customWidth="1"/>
    <col min="6668" max="6668" width="11.6640625" style="290" customWidth="1"/>
    <col min="6669" max="6669" width="12" style="290" customWidth="1"/>
    <col min="6670" max="6670" width="14.88671875" style="290" customWidth="1"/>
    <col min="6671" max="6671" width="8.88671875" style="290"/>
    <col min="6672" max="6672" width="12.33203125" style="290" customWidth="1"/>
    <col min="6673" max="6673" width="13.44140625" style="290" customWidth="1"/>
    <col min="6674" max="6912" width="8.88671875" style="290"/>
    <col min="6913" max="6913" width="46.6640625" style="290" customWidth="1"/>
    <col min="6914" max="6914" width="103" style="290" bestFit="1" customWidth="1"/>
    <col min="6915" max="6915" width="22.33203125" style="290" customWidth="1"/>
    <col min="6916" max="6916" width="24.44140625" style="290" customWidth="1"/>
    <col min="6917" max="6917" width="22.88671875" style="290" customWidth="1"/>
    <col min="6918" max="6918" width="19" style="290" customWidth="1"/>
    <col min="6919" max="6919" width="22.88671875" style="290" customWidth="1"/>
    <col min="6920" max="6920" width="25.109375" style="290" customWidth="1"/>
    <col min="6921" max="6921" width="32.44140625" style="290" customWidth="1"/>
    <col min="6922" max="6922" width="12.44140625" style="290" customWidth="1"/>
    <col min="6923" max="6923" width="14.44140625" style="290" customWidth="1"/>
    <col min="6924" max="6924" width="11.6640625" style="290" customWidth="1"/>
    <col min="6925" max="6925" width="12" style="290" customWidth="1"/>
    <col min="6926" max="6926" width="14.88671875" style="290" customWidth="1"/>
    <col min="6927" max="6927" width="8.88671875" style="290"/>
    <col min="6928" max="6928" width="12.33203125" style="290" customWidth="1"/>
    <col min="6929" max="6929" width="13.44140625" style="290" customWidth="1"/>
    <col min="6930" max="7168" width="8.88671875" style="290"/>
    <col min="7169" max="7169" width="46.6640625" style="290" customWidth="1"/>
    <col min="7170" max="7170" width="103" style="290" bestFit="1" customWidth="1"/>
    <col min="7171" max="7171" width="22.33203125" style="290" customWidth="1"/>
    <col min="7172" max="7172" width="24.44140625" style="290" customWidth="1"/>
    <col min="7173" max="7173" width="22.88671875" style="290" customWidth="1"/>
    <col min="7174" max="7174" width="19" style="290" customWidth="1"/>
    <col min="7175" max="7175" width="22.88671875" style="290" customWidth="1"/>
    <col min="7176" max="7176" width="25.109375" style="290" customWidth="1"/>
    <col min="7177" max="7177" width="32.44140625" style="290" customWidth="1"/>
    <col min="7178" max="7178" width="12.44140625" style="290" customWidth="1"/>
    <col min="7179" max="7179" width="14.44140625" style="290" customWidth="1"/>
    <col min="7180" max="7180" width="11.6640625" style="290" customWidth="1"/>
    <col min="7181" max="7181" width="12" style="290" customWidth="1"/>
    <col min="7182" max="7182" width="14.88671875" style="290" customWidth="1"/>
    <col min="7183" max="7183" width="8.88671875" style="290"/>
    <col min="7184" max="7184" width="12.33203125" style="290" customWidth="1"/>
    <col min="7185" max="7185" width="13.44140625" style="290" customWidth="1"/>
    <col min="7186" max="7424" width="8.88671875" style="290"/>
    <col min="7425" max="7425" width="46.6640625" style="290" customWidth="1"/>
    <col min="7426" max="7426" width="103" style="290" bestFit="1" customWidth="1"/>
    <col min="7427" max="7427" width="22.33203125" style="290" customWidth="1"/>
    <col min="7428" max="7428" width="24.44140625" style="290" customWidth="1"/>
    <col min="7429" max="7429" width="22.88671875" style="290" customWidth="1"/>
    <col min="7430" max="7430" width="19" style="290" customWidth="1"/>
    <col min="7431" max="7431" width="22.88671875" style="290" customWidth="1"/>
    <col min="7432" max="7432" width="25.109375" style="290" customWidth="1"/>
    <col min="7433" max="7433" width="32.44140625" style="290" customWidth="1"/>
    <col min="7434" max="7434" width="12.44140625" style="290" customWidth="1"/>
    <col min="7435" max="7435" width="14.44140625" style="290" customWidth="1"/>
    <col min="7436" max="7436" width="11.6640625" style="290" customWidth="1"/>
    <col min="7437" max="7437" width="12" style="290" customWidth="1"/>
    <col min="7438" max="7438" width="14.88671875" style="290" customWidth="1"/>
    <col min="7439" max="7439" width="8.88671875" style="290"/>
    <col min="7440" max="7440" width="12.33203125" style="290" customWidth="1"/>
    <col min="7441" max="7441" width="13.44140625" style="290" customWidth="1"/>
    <col min="7442" max="7680" width="8.88671875" style="290"/>
    <col min="7681" max="7681" width="46.6640625" style="290" customWidth="1"/>
    <col min="7682" max="7682" width="103" style="290" bestFit="1" customWidth="1"/>
    <col min="7683" max="7683" width="22.33203125" style="290" customWidth="1"/>
    <col min="7684" max="7684" width="24.44140625" style="290" customWidth="1"/>
    <col min="7685" max="7685" width="22.88671875" style="290" customWidth="1"/>
    <col min="7686" max="7686" width="19" style="290" customWidth="1"/>
    <col min="7687" max="7687" width="22.88671875" style="290" customWidth="1"/>
    <col min="7688" max="7688" width="25.109375" style="290" customWidth="1"/>
    <col min="7689" max="7689" width="32.44140625" style="290" customWidth="1"/>
    <col min="7690" max="7690" width="12.44140625" style="290" customWidth="1"/>
    <col min="7691" max="7691" width="14.44140625" style="290" customWidth="1"/>
    <col min="7692" max="7692" width="11.6640625" style="290" customWidth="1"/>
    <col min="7693" max="7693" width="12" style="290" customWidth="1"/>
    <col min="7694" max="7694" width="14.88671875" style="290" customWidth="1"/>
    <col min="7695" max="7695" width="8.88671875" style="290"/>
    <col min="7696" max="7696" width="12.33203125" style="290" customWidth="1"/>
    <col min="7697" max="7697" width="13.44140625" style="290" customWidth="1"/>
    <col min="7698" max="7936" width="8.88671875" style="290"/>
    <col min="7937" max="7937" width="46.6640625" style="290" customWidth="1"/>
    <col min="7938" max="7938" width="103" style="290" bestFit="1" customWidth="1"/>
    <col min="7939" max="7939" width="22.33203125" style="290" customWidth="1"/>
    <col min="7940" max="7940" width="24.44140625" style="290" customWidth="1"/>
    <col min="7941" max="7941" width="22.88671875" style="290" customWidth="1"/>
    <col min="7942" max="7942" width="19" style="290" customWidth="1"/>
    <col min="7943" max="7943" width="22.88671875" style="290" customWidth="1"/>
    <col min="7944" max="7944" width="25.109375" style="290" customWidth="1"/>
    <col min="7945" max="7945" width="32.44140625" style="290" customWidth="1"/>
    <col min="7946" max="7946" width="12.44140625" style="290" customWidth="1"/>
    <col min="7947" max="7947" width="14.44140625" style="290" customWidth="1"/>
    <col min="7948" max="7948" width="11.6640625" style="290" customWidth="1"/>
    <col min="7949" max="7949" width="12" style="290" customWidth="1"/>
    <col min="7950" max="7950" width="14.88671875" style="290" customWidth="1"/>
    <col min="7951" max="7951" width="8.88671875" style="290"/>
    <col min="7952" max="7952" width="12.33203125" style="290" customWidth="1"/>
    <col min="7953" max="7953" width="13.44140625" style="290" customWidth="1"/>
    <col min="7954" max="8192" width="8.88671875" style="290"/>
    <col min="8193" max="8193" width="46.6640625" style="290" customWidth="1"/>
    <col min="8194" max="8194" width="103" style="290" bestFit="1" customWidth="1"/>
    <col min="8195" max="8195" width="22.33203125" style="290" customWidth="1"/>
    <col min="8196" max="8196" width="24.44140625" style="290" customWidth="1"/>
    <col min="8197" max="8197" width="22.88671875" style="290" customWidth="1"/>
    <col min="8198" max="8198" width="19" style="290" customWidth="1"/>
    <col min="8199" max="8199" width="22.88671875" style="290" customWidth="1"/>
    <col min="8200" max="8200" width="25.109375" style="290" customWidth="1"/>
    <col min="8201" max="8201" width="32.44140625" style="290" customWidth="1"/>
    <col min="8202" max="8202" width="12.44140625" style="290" customWidth="1"/>
    <col min="8203" max="8203" width="14.44140625" style="290" customWidth="1"/>
    <col min="8204" max="8204" width="11.6640625" style="290" customWidth="1"/>
    <col min="8205" max="8205" width="12" style="290" customWidth="1"/>
    <col min="8206" max="8206" width="14.88671875" style="290" customWidth="1"/>
    <col min="8207" max="8207" width="8.88671875" style="290"/>
    <col min="8208" max="8208" width="12.33203125" style="290" customWidth="1"/>
    <col min="8209" max="8209" width="13.44140625" style="290" customWidth="1"/>
    <col min="8210" max="8448" width="8.88671875" style="290"/>
    <col min="8449" max="8449" width="46.6640625" style="290" customWidth="1"/>
    <col min="8450" max="8450" width="103" style="290" bestFit="1" customWidth="1"/>
    <col min="8451" max="8451" width="22.33203125" style="290" customWidth="1"/>
    <col min="8452" max="8452" width="24.44140625" style="290" customWidth="1"/>
    <col min="8453" max="8453" width="22.88671875" style="290" customWidth="1"/>
    <col min="8454" max="8454" width="19" style="290" customWidth="1"/>
    <col min="8455" max="8455" width="22.88671875" style="290" customWidth="1"/>
    <col min="8456" max="8456" width="25.109375" style="290" customWidth="1"/>
    <col min="8457" max="8457" width="32.44140625" style="290" customWidth="1"/>
    <col min="8458" max="8458" width="12.44140625" style="290" customWidth="1"/>
    <col min="8459" max="8459" width="14.44140625" style="290" customWidth="1"/>
    <col min="8460" max="8460" width="11.6640625" style="290" customWidth="1"/>
    <col min="8461" max="8461" width="12" style="290" customWidth="1"/>
    <col min="8462" max="8462" width="14.88671875" style="290" customWidth="1"/>
    <col min="8463" max="8463" width="8.88671875" style="290"/>
    <col min="8464" max="8464" width="12.33203125" style="290" customWidth="1"/>
    <col min="8465" max="8465" width="13.44140625" style="290" customWidth="1"/>
    <col min="8466" max="8704" width="8.88671875" style="290"/>
    <col min="8705" max="8705" width="46.6640625" style="290" customWidth="1"/>
    <col min="8706" max="8706" width="103" style="290" bestFit="1" customWidth="1"/>
    <col min="8707" max="8707" width="22.33203125" style="290" customWidth="1"/>
    <col min="8708" max="8708" width="24.44140625" style="290" customWidth="1"/>
    <col min="8709" max="8709" width="22.88671875" style="290" customWidth="1"/>
    <col min="8710" max="8710" width="19" style="290" customWidth="1"/>
    <col min="8711" max="8711" width="22.88671875" style="290" customWidth="1"/>
    <col min="8712" max="8712" width="25.109375" style="290" customWidth="1"/>
    <col min="8713" max="8713" width="32.44140625" style="290" customWidth="1"/>
    <col min="8714" max="8714" width="12.44140625" style="290" customWidth="1"/>
    <col min="8715" max="8715" width="14.44140625" style="290" customWidth="1"/>
    <col min="8716" max="8716" width="11.6640625" style="290" customWidth="1"/>
    <col min="8717" max="8717" width="12" style="290" customWidth="1"/>
    <col min="8718" max="8718" width="14.88671875" style="290" customWidth="1"/>
    <col min="8719" max="8719" width="8.88671875" style="290"/>
    <col min="8720" max="8720" width="12.33203125" style="290" customWidth="1"/>
    <col min="8721" max="8721" width="13.44140625" style="290" customWidth="1"/>
    <col min="8722" max="8960" width="8.88671875" style="290"/>
    <col min="8961" max="8961" width="46.6640625" style="290" customWidth="1"/>
    <col min="8962" max="8962" width="103" style="290" bestFit="1" customWidth="1"/>
    <col min="8963" max="8963" width="22.33203125" style="290" customWidth="1"/>
    <col min="8964" max="8964" width="24.44140625" style="290" customWidth="1"/>
    <col min="8965" max="8965" width="22.88671875" style="290" customWidth="1"/>
    <col min="8966" max="8966" width="19" style="290" customWidth="1"/>
    <col min="8967" max="8967" width="22.88671875" style="290" customWidth="1"/>
    <col min="8968" max="8968" width="25.109375" style="290" customWidth="1"/>
    <col min="8969" max="8969" width="32.44140625" style="290" customWidth="1"/>
    <col min="8970" max="8970" width="12.44140625" style="290" customWidth="1"/>
    <col min="8971" max="8971" width="14.44140625" style="290" customWidth="1"/>
    <col min="8972" max="8972" width="11.6640625" style="290" customWidth="1"/>
    <col min="8973" max="8973" width="12" style="290" customWidth="1"/>
    <col min="8974" max="8974" width="14.88671875" style="290" customWidth="1"/>
    <col min="8975" max="8975" width="8.88671875" style="290"/>
    <col min="8976" max="8976" width="12.33203125" style="290" customWidth="1"/>
    <col min="8977" max="8977" width="13.44140625" style="290" customWidth="1"/>
    <col min="8978" max="9216" width="8.88671875" style="290"/>
    <col min="9217" max="9217" width="46.6640625" style="290" customWidth="1"/>
    <col min="9218" max="9218" width="103" style="290" bestFit="1" customWidth="1"/>
    <col min="9219" max="9219" width="22.33203125" style="290" customWidth="1"/>
    <col min="9220" max="9220" width="24.44140625" style="290" customWidth="1"/>
    <col min="9221" max="9221" width="22.88671875" style="290" customWidth="1"/>
    <col min="9222" max="9222" width="19" style="290" customWidth="1"/>
    <col min="9223" max="9223" width="22.88671875" style="290" customWidth="1"/>
    <col min="9224" max="9224" width="25.109375" style="290" customWidth="1"/>
    <col min="9225" max="9225" width="32.44140625" style="290" customWidth="1"/>
    <col min="9226" max="9226" width="12.44140625" style="290" customWidth="1"/>
    <col min="9227" max="9227" width="14.44140625" style="290" customWidth="1"/>
    <col min="9228" max="9228" width="11.6640625" style="290" customWidth="1"/>
    <col min="9229" max="9229" width="12" style="290" customWidth="1"/>
    <col min="9230" max="9230" width="14.88671875" style="290" customWidth="1"/>
    <col min="9231" max="9231" width="8.88671875" style="290"/>
    <col min="9232" max="9232" width="12.33203125" style="290" customWidth="1"/>
    <col min="9233" max="9233" width="13.44140625" style="290" customWidth="1"/>
    <col min="9234" max="9472" width="8.88671875" style="290"/>
    <col min="9473" max="9473" width="46.6640625" style="290" customWidth="1"/>
    <col min="9474" max="9474" width="103" style="290" bestFit="1" customWidth="1"/>
    <col min="9475" max="9475" width="22.33203125" style="290" customWidth="1"/>
    <col min="9476" max="9476" width="24.44140625" style="290" customWidth="1"/>
    <col min="9477" max="9477" width="22.88671875" style="290" customWidth="1"/>
    <col min="9478" max="9478" width="19" style="290" customWidth="1"/>
    <col min="9479" max="9479" width="22.88671875" style="290" customWidth="1"/>
    <col min="9480" max="9480" width="25.109375" style="290" customWidth="1"/>
    <col min="9481" max="9481" width="32.44140625" style="290" customWidth="1"/>
    <col min="9482" max="9482" width="12.44140625" style="290" customWidth="1"/>
    <col min="9483" max="9483" width="14.44140625" style="290" customWidth="1"/>
    <col min="9484" max="9484" width="11.6640625" style="290" customWidth="1"/>
    <col min="9485" max="9485" width="12" style="290" customWidth="1"/>
    <col min="9486" max="9486" width="14.88671875" style="290" customWidth="1"/>
    <col min="9487" max="9487" width="8.88671875" style="290"/>
    <col min="9488" max="9488" width="12.33203125" style="290" customWidth="1"/>
    <col min="9489" max="9489" width="13.44140625" style="290" customWidth="1"/>
    <col min="9490" max="9728" width="8.88671875" style="290"/>
    <col min="9729" max="9729" width="46.6640625" style="290" customWidth="1"/>
    <col min="9730" max="9730" width="103" style="290" bestFit="1" customWidth="1"/>
    <col min="9731" max="9731" width="22.33203125" style="290" customWidth="1"/>
    <col min="9732" max="9732" width="24.44140625" style="290" customWidth="1"/>
    <col min="9733" max="9733" width="22.88671875" style="290" customWidth="1"/>
    <col min="9734" max="9734" width="19" style="290" customWidth="1"/>
    <col min="9735" max="9735" width="22.88671875" style="290" customWidth="1"/>
    <col min="9736" max="9736" width="25.109375" style="290" customWidth="1"/>
    <col min="9737" max="9737" width="32.44140625" style="290" customWidth="1"/>
    <col min="9738" max="9738" width="12.44140625" style="290" customWidth="1"/>
    <col min="9739" max="9739" width="14.44140625" style="290" customWidth="1"/>
    <col min="9740" max="9740" width="11.6640625" style="290" customWidth="1"/>
    <col min="9741" max="9741" width="12" style="290" customWidth="1"/>
    <col min="9742" max="9742" width="14.88671875" style="290" customWidth="1"/>
    <col min="9743" max="9743" width="8.88671875" style="290"/>
    <col min="9744" max="9744" width="12.33203125" style="290" customWidth="1"/>
    <col min="9745" max="9745" width="13.44140625" style="290" customWidth="1"/>
    <col min="9746" max="9984" width="8.88671875" style="290"/>
    <col min="9985" max="9985" width="46.6640625" style="290" customWidth="1"/>
    <col min="9986" max="9986" width="103" style="290" bestFit="1" customWidth="1"/>
    <col min="9987" max="9987" width="22.33203125" style="290" customWidth="1"/>
    <col min="9988" max="9988" width="24.44140625" style="290" customWidth="1"/>
    <col min="9989" max="9989" width="22.88671875" style="290" customWidth="1"/>
    <col min="9990" max="9990" width="19" style="290" customWidth="1"/>
    <col min="9991" max="9991" width="22.88671875" style="290" customWidth="1"/>
    <col min="9992" max="9992" width="25.109375" style="290" customWidth="1"/>
    <col min="9993" max="9993" width="32.44140625" style="290" customWidth="1"/>
    <col min="9994" max="9994" width="12.44140625" style="290" customWidth="1"/>
    <col min="9995" max="9995" width="14.44140625" style="290" customWidth="1"/>
    <col min="9996" max="9996" width="11.6640625" style="290" customWidth="1"/>
    <col min="9997" max="9997" width="12" style="290" customWidth="1"/>
    <col min="9998" max="9998" width="14.88671875" style="290" customWidth="1"/>
    <col min="9999" max="9999" width="8.88671875" style="290"/>
    <col min="10000" max="10000" width="12.33203125" style="290" customWidth="1"/>
    <col min="10001" max="10001" width="13.44140625" style="290" customWidth="1"/>
    <col min="10002" max="10240" width="8.88671875" style="290"/>
    <col min="10241" max="10241" width="46.6640625" style="290" customWidth="1"/>
    <col min="10242" max="10242" width="103" style="290" bestFit="1" customWidth="1"/>
    <col min="10243" max="10243" width="22.33203125" style="290" customWidth="1"/>
    <col min="10244" max="10244" width="24.44140625" style="290" customWidth="1"/>
    <col min="10245" max="10245" width="22.88671875" style="290" customWidth="1"/>
    <col min="10246" max="10246" width="19" style="290" customWidth="1"/>
    <col min="10247" max="10247" width="22.88671875" style="290" customWidth="1"/>
    <col min="10248" max="10248" width="25.109375" style="290" customWidth="1"/>
    <col min="10249" max="10249" width="32.44140625" style="290" customWidth="1"/>
    <col min="10250" max="10250" width="12.44140625" style="290" customWidth="1"/>
    <col min="10251" max="10251" width="14.44140625" style="290" customWidth="1"/>
    <col min="10252" max="10252" width="11.6640625" style="290" customWidth="1"/>
    <col min="10253" max="10253" width="12" style="290" customWidth="1"/>
    <col min="10254" max="10254" width="14.88671875" style="290" customWidth="1"/>
    <col min="10255" max="10255" width="8.88671875" style="290"/>
    <col min="10256" max="10256" width="12.33203125" style="290" customWidth="1"/>
    <col min="10257" max="10257" width="13.44140625" style="290" customWidth="1"/>
    <col min="10258" max="10496" width="8.88671875" style="290"/>
    <col min="10497" max="10497" width="46.6640625" style="290" customWidth="1"/>
    <col min="10498" max="10498" width="103" style="290" bestFit="1" customWidth="1"/>
    <col min="10499" max="10499" width="22.33203125" style="290" customWidth="1"/>
    <col min="10500" max="10500" width="24.44140625" style="290" customWidth="1"/>
    <col min="10501" max="10501" width="22.88671875" style="290" customWidth="1"/>
    <col min="10502" max="10502" width="19" style="290" customWidth="1"/>
    <col min="10503" max="10503" width="22.88671875" style="290" customWidth="1"/>
    <col min="10504" max="10504" width="25.109375" style="290" customWidth="1"/>
    <col min="10505" max="10505" width="32.44140625" style="290" customWidth="1"/>
    <col min="10506" max="10506" width="12.44140625" style="290" customWidth="1"/>
    <col min="10507" max="10507" width="14.44140625" style="290" customWidth="1"/>
    <col min="10508" max="10508" width="11.6640625" style="290" customWidth="1"/>
    <col min="10509" max="10509" width="12" style="290" customWidth="1"/>
    <col min="10510" max="10510" width="14.88671875" style="290" customWidth="1"/>
    <col min="10511" max="10511" width="8.88671875" style="290"/>
    <col min="10512" max="10512" width="12.33203125" style="290" customWidth="1"/>
    <col min="10513" max="10513" width="13.44140625" style="290" customWidth="1"/>
    <col min="10514" max="10752" width="8.88671875" style="290"/>
    <col min="10753" max="10753" width="46.6640625" style="290" customWidth="1"/>
    <col min="10754" max="10754" width="103" style="290" bestFit="1" customWidth="1"/>
    <col min="10755" max="10755" width="22.33203125" style="290" customWidth="1"/>
    <col min="10756" max="10756" width="24.44140625" style="290" customWidth="1"/>
    <col min="10757" max="10757" width="22.88671875" style="290" customWidth="1"/>
    <col min="10758" max="10758" width="19" style="290" customWidth="1"/>
    <col min="10759" max="10759" width="22.88671875" style="290" customWidth="1"/>
    <col min="10760" max="10760" width="25.109375" style="290" customWidth="1"/>
    <col min="10761" max="10761" width="32.44140625" style="290" customWidth="1"/>
    <col min="10762" max="10762" width="12.44140625" style="290" customWidth="1"/>
    <col min="10763" max="10763" width="14.44140625" style="290" customWidth="1"/>
    <col min="10764" max="10764" width="11.6640625" style="290" customWidth="1"/>
    <col min="10765" max="10765" width="12" style="290" customWidth="1"/>
    <col min="10766" max="10766" width="14.88671875" style="290" customWidth="1"/>
    <col min="10767" max="10767" width="8.88671875" style="290"/>
    <col min="10768" max="10768" width="12.33203125" style="290" customWidth="1"/>
    <col min="10769" max="10769" width="13.44140625" style="290" customWidth="1"/>
    <col min="10770" max="11008" width="8.88671875" style="290"/>
    <col min="11009" max="11009" width="46.6640625" style="290" customWidth="1"/>
    <col min="11010" max="11010" width="103" style="290" bestFit="1" customWidth="1"/>
    <col min="11011" max="11011" width="22.33203125" style="290" customWidth="1"/>
    <col min="11012" max="11012" width="24.44140625" style="290" customWidth="1"/>
    <col min="11013" max="11013" width="22.88671875" style="290" customWidth="1"/>
    <col min="11014" max="11014" width="19" style="290" customWidth="1"/>
    <col min="11015" max="11015" width="22.88671875" style="290" customWidth="1"/>
    <col min="11016" max="11016" width="25.109375" style="290" customWidth="1"/>
    <col min="11017" max="11017" width="32.44140625" style="290" customWidth="1"/>
    <col min="11018" max="11018" width="12.44140625" style="290" customWidth="1"/>
    <col min="11019" max="11019" width="14.44140625" style="290" customWidth="1"/>
    <col min="11020" max="11020" width="11.6640625" style="290" customWidth="1"/>
    <col min="11021" max="11021" width="12" style="290" customWidth="1"/>
    <col min="11022" max="11022" width="14.88671875" style="290" customWidth="1"/>
    <col min="11023" max="11023" width="8.88671875" style="290"/>
    <col min="11024" max="11024" width="12.33203125" style="290" customWidth="1"/>
    <col min="11025" max="11025" width="13.44140625" style="290" customWidth="1"/>
    <col min="11026" max="11264" width="8.88671875" style="290"/>
    <col min="11265" max="11265" width="46.6640625" style="290" customWidth="1"/>
    <col min="11266" max="11266" width="103" style="290" bestFit="1" customWidth="1"/>
    <col min="11267" max="11267" width="22.33203125" style="290" customWidth="1"/>
    <col min="11268" max="11268" width="24.44140625" style="290" customWidth="1"/>
    <col min="11269" max="11269" width="22.88671875" style="290" customWidth="1"/>
    <col min="11270" max="11270" width="19" style="290" customWidth="1"/>
    <col min="11271" max="11271" width="22.88671875" style="290" customWidth="1"/>
    <col min="11272" max="11272" width="25.109375" style="290" customWidth="1"/>
    <col min="11273" max="11273" width="32.44140625" style="290" customWidth="1"/>
    <col min="11274" max="11274" width="12.44140625" style="290" customWidth="1"/>
    <col min="11275" max="11275" width="14.44140625" style="290" customWidth="1"/>
    <col min="11276" max="11276" width="11.6640625" style="290" customWidth="1"/>
    <col min="11277" max="11277" width="12" style="290" customWidth="1"/>
    <col min="11278" max="11278" width="14.88671875" style="290" customWidth="1"/>
    <col min="11279" max="11279" width="8.88671875" style="290"/>
    <col min="11280" max="11280" width="12.33203125" style="290" customWidth="1"/>
    <col min="11281" max="11281" width="13.44140625" style="290" customWidth="1"/>
    <col min="11282" max="11520" width="8.88671875" style="290"/>
    <col min="11521" max="11521" width="46.6640625" style="290" customWidth="1"/>
    <col min="11522" max="11522" width="103" style="290" bestFit="1" customWidth="1"/>
    <col min="11523" max="11523" width="22.33203125" style="290" customWidth="1"/>
    <col min="11524" max="11524" width="24.44140625" style="290" customWidth="1"/>
    <col min="11525" max="11525" width="22.88671875" style="290" customWidth="1"/>
    <col min="11526" max="11526" width="19" style="290" customWidth="1"/>
    <col min="11527" max="11527" width="22.88671875" style="290" customWidth="1"/>
    <col min="11528" max="11528" width="25.109375" style="290" customWidth="1"/>
    <col min="11529" max="11529" width="32.44140625" style="290" customWidth="1"/>
    <col min="11530" max="11530" width="12.44140625" style="290" customWidth="1"/>
    <col min="11531" max="11531" width="14.44140625" style="290" customWidth="1"/>
    <col min="11532" max="11532" width="11.6640625" style="290" customWidth="1"/>
    <col min="11533" max="11533" width="12" style="290" customWidth="1"/>
    <col min="11534" max="11534" width="14.88671875" style="290" customWidth="1"/>
    <col min="11535" max="11535" width="8.88671875" style="290"/>
    <col min="11536" max="11536" width="12.33203125" style="290" customWidth="1"/>
    <col min="11537" max="11537" width="13.44140625" style="290" customWidth="1"/>
    <col min="11538" max="11776" width="8.88671875" style="290"/>
    <col min="11777" max="11777" width="46.6640625" style="290" customWidth="1"/>
    <col min="11778" max="11778" width="103" style="290" bestFit="1" customWidth="1"/>
    <col min="11779" max="11779" width="22.33203125" style="290" customWidth="1"/>
    <col min="11780" max="11780" width="24.44140625" style="290" customWidth="1"/>
    <col min="11781" max="11781" width="22.88671875" style="290" customWidth="1"/>
    <col min="11782" max="11782" width="19" style="290" customWidth="1"/>
    <col min="11783" max="11783" width="22.88671875" style="290" customWidth="1"/>
    <col min="11784" max="11784" width="25.109375" style="290" customWidth="1"/>
    <col min="11785" max="11785" width="32.44140625" style="290" customWidth="1"/>
    <col min="11786" max="11786" width="12.44140625" style="290" customWidth="1"/>
    <col min="11787" max="11787" width="14.44140625" style="290" customWidth="1"/>
    <col min="11788" max="11788" width="11.6640625" style="290" customWidth="1"/>
    <col min="11789" max="11789" width="12" style="290" customWidth="1"/>
    <col min="11790" max="11790" width="14.88671875" style="290" customWidth="1"/>
    <col min="11791" max="11791" width="8.88671875" style="290"/>
    <col min="11792" max="11792" width="12.33203125" style="290" customWidth="1"/>
    <col min="11793" max="11793" width="13.44140625" style="290" customWidth="1"/>
    <col min="11794" max="12032" width="8.88671875" style="290"/>
    <col min="12033" max="12033" width="46.6640625" style="290" customWidth="1"/>
    <col min="12034" max="12034" width="103" style="290" bestFit="1" customWidth="1"/>
    <col min="12035" max="12035" width="22.33203125" style="290" customWidth="1"/>
    <col min="12036" max="12036" width="24.44140625" style="290" customWidth="1"/>
    <col min="12037" max="12037" width="22.88671875" style="290" customWidth="1"/>
    <col min="12038" max="12038" width="19" style="290" customWidth="1"/>
    <col min="12039" max="12039" width="22.88671875" style="290" customWidth="1"/>
    <col min="12040" max="12040" width="25.109375" style="290" customWidth="1"/>
    <col min="12041" max="12041" width="32.44140625" style="290" customWidth="1"/>
    <col min="12042" max="12042" width="12.44140625" style="290" customWidth="1"/>
    <col min="12043" max="12043" width="14.44140625" style="290" customWidth="1"/>
    <col min="12044" max="12044" width="11.6640625" style="290" customWidth="1"/>
    <col min="12045" max="12045" width="12" style="290" customWidth="1"/>
    <col min="12046" max="12046" width="14.88671875" style="290" customWidth="1"/>
    <col min="12047" max="12047" width="8.88671875" style="290"/>
    <col min="12048" max="12048" width="12.33203125" style="290" customWidth="1"/>
    <col min="12049" max="12049" width="13.44140625" style="290" customWidth="1"/>
    <col min="12050" max="12288" width="8.88671875" style="290"/>
    <col min="12289" max="12289" width="46.6640625" style="290" customWidth="1"/>
    <col min="12290" max="12290" width="103" style="290" bestFit="1" customWidth="1"/>
    <col min="12291" max="12291" width="22.33203125" style="290" customWidth="1"/>
    <col min="12292" max="12292" width="24.44140625" style="290" customWidth="1"/>
    <col min="12293" max="12293" width="22.88671875" style="290" customWidth="1"/>
    <col min="12294" max="12294" width="19" style="290" customWidth="1"/>
    <col min="12295" max="12295" width="22.88671875" style="290" customWidth="1"/>
    <col min="12296" max="12296" width="25.109375" style="290" customWidth="1"/>
    <col min="12297" max="12297" width="32.44140625" style="290" customWidth="1"/>
    <col min="12298" max="12298" width="12.44140625" style="290" customWidth="1"/>
    <col min="12299" max="12299" width="14.44140625" style="290" customWidth="1"/>
    <col min="12300" max="12300" width="11.6640625" style="290" customWidth="1"/>
    <col min="12301" max="12301" width="12" style="290" customWidth="1"/>
    <col min="12302" max="12302" width="14.88671875" style="290" customWidth="1"/>
    <col min="12303" max="12303" width="8.88671875" style="290"/>
    <col min="12304" max="12304" width="12.33203125" style="290" customWidth="1"/>
    <col min="12305" max="12305" width="13.44140625" style="290" customWidth="1"/>
    <col min="12306" max="12544" width="8.88671875" style="290"/>
    <col min="12545" max="12545" width="46.6640625" style="290" customWidth="1"/>
    <col min="12546" max="12546" width="103" style="290" bestFit="1" customWidth="1"/>
    <col min="12547" max="12547" width="22.33203125" style="290" customWidth="1"/>
    <col min="12548" max="12548" width="24.44140625" style="290" customWidth="1"/>
    <col min="12549" max="12549" width="22.88671875" style="290" customWidth="1"/>
    <col min="12550" max="12550" width="19" style="290" customWidth="1"/>
    <col min="12551" max="12551" width="22.88671875" style="290" customWidth="1"/>
    <col min="12552" max="12552" width="25.109375" style="290" customWidth="1"/>
    <col min="12553" max="12553" width="32.44140625" style="290" customWidth="1"/>
    <col min="12554" max="12554" width="12.44140625" style="290" customWidth="1"/>
    <col min="12555" max="12555" width="14.44140625" style="290" customWidth="1"/>
    <col min="12556" max="12556" width="11.6640625" style="290" customWidth="1"/>
    <col min="12557" max="12557" width="12" style="290" customWidth="1"/>
    <col min="12558" max="12558" width="14.88671875" style="290" customWidth="1"/>
    <col min="12559" max="12559" width="8.88671875" style="290"/>
    <col min="12560" max="12560" width="12.33203125" style="290" customWidth="1"/>
    <col min="12561" max="12561" width="13.44140625" style="290" customWidth="1"/>
    <col min="12562" max="12800" width="8.88671875" style="290"/>
    <col min="12801" max="12801" width="46.6640625" style="290" customWidth="1"/>
    <col min="12802" max="12802" width="103" style="290" bestFit="1" customWidth="1"/>
    <col min="12803" max="12803" width="22.33203125" style="290" customWidth="1"/>
    <col min="12804" max="12804" width="24.44140625" style="290" customWidth="1"/>
    <col min="12805" max="12805" width="22.88671875" style="290" customWidth="1"/>
    <col min="12806" max="12806" width="19" style="290" customWidth="1"/>
    <col min="12807" max="12807" width="22.88671875" style="290" customWidth="1"/>
    <col min="12808" max="12808" width="25.109375" style="290" customWidth="1"/>
    <col min="12809" max="12809" width="32.44140625" style="290" customWidth="1"/>
    <col min="12810" max="12810" width="12.44140625" style="290" customWidth="1"/>
    <col min="12811" max="12811" width="14.44140625" style="290" customWidth="1"/>
    <col min="12812" max="12812" width="11.6640625" style="290" customWidth="1"/>
    <col min="12813" max="12813" width="12" style="290" customWidth="1"/>
    <col min="12814" max="12814" width="14.88671875" style="290" customWidth="1"/>
    <col min="12815" max="12815" width="8.88671875" style="290"/>
    <col min="12816" max="12816" width="12.33203125" style="290" customWidth="1"/>
    <col min="12817" max="12817" width="13.44140625" style="290" customWidth="1"/>
    <col min="12818" max="13056" width="8.88671875" style="290"/>
    <col min="13057" max="13057" width="46.6640625" style="290" customWidth="1"/>
    <col min="13058" max="13058" width="103" style="290" bestFit="1" customWidth="1"/>
    <col min="13059" max="13059" width="22.33203125" style="290" customWidth="1"/>
    <col min="13060" max="13060" width="24.44140625" style="290" customWidth="1"/>
    <col min="13061" max="13061" width="22.88671875" style="290" customWidth="1"/>
    <col min="13062" max="13062" width="19" style="290" customWidth="1"/>
    <col min="13063" max="13063" width="22.88671875" style="290" customWidth="1"/>
    <col min="13064" max="13064" width="25.109375" style="290" customWidth="1"/>
    <col min="13065" max="13065" width="32.44140625" style="290" customWidth="1"/>
    <col min="13066" max="13066" width="12.44140625" style="290" customWidth="1"/>
    <col min="13067" max="13067" width="14.44140625" style="290" customWidth="1"/>
    <col min="13068" max="13068" width="11.6640625" style="290" customWidth="1"/>
    <col min="13069" max="13069" width="12" style="290" customWidth="1"/>
    <col min="13070" max="13070" width="14.88671875" style="290" customWidth="1"/>
    <col min="13071" max="13071" width="8.88671875" style="290"/>
    <col min="13072" max="13072" width="12.33203125" style="290" customWidth="1"/>
    <col min="13073" max="13073" width="13.44140625" style="290" customWidth="1"/>
    <col min="13074" max="13312" width="8.88671875" style="290"/>
    <col min="13313" max="13313" width="46.6640625" style="290" customWidth="1"/>
    <col min="13314" max="13314" width="103" style="290" bestFit="1" customWidth="1"/>
    <col min="13315" max="13315" width="22.33203125" style="290" customWidth="1"/>
    <col min="13316" max="13316" width="24.44140625" style="290" customWidth="1"/>
    <col min="13317" max="13317" width="22.88671875" style="290" customWidth="1"/>
    <col min="13318" max="13318" width="19" style="290" customWidth="1"/>
    <col min="13319" max="13319" width="22.88671875" style="290" customWidth="1"/>
    <col min="13320" max="13320" width="25.109375" style="290" customWidth="1"/>
    <col min="13321" max="13321" width="32.44140625" style="290" customWidth="1"/>
    <col min="13322" max="13322" width="12.44140625" style="290" customWidth="1"/>
    <col min="13323" max="13323" width="14.44140625" style="290" customWidth="1"/>
    <col min="13324" max="13324" width="11.6640625" style="290" customWidth="1"/>
    <col min="13325" max="13325" width="12" style="290" customWidth="1"/>
    <col min="13326" max="13326" width="14.88671875" style="290" customWidth="1"/>
    <col min="13327" max="13327" width="8.88671875" style="290"/>
    <col min="13328" max="13328" width="12.33203125" style="290" customWidth="1"/>
    <col min="13329" max="13329" width="13.44140625" style="290" customWidth="1"/>
    <col min="13330" max="13568" width="8.88671875" style="290"/>
    <col min="13569" max="13569" width="46.6640625" style="290" customWidth="1"/>
    <col min="13570" max="13570" width="103" style="290" bestFit="1" customWidth="1"/>
    <col min="13571" max="13571" width="22.33203125" style="290" customWidth="1"/>
    <col min="13572" max="13572" width="24.44140625" style="290" customWidth="1"/>
    <col min="13573" max="13573" width="22.88671875" style="290" customWidth="1"/>
    <col min="13574" max="13574" width="19" style="290" customWidth="1"/>
    <col min="13575" max="13575" width="22.88671875" style="290" customWidth="1"/>
    <col min="13576" max="13576" width="25.109375" style="290" customWidth="1"/>
    <col min="13577" max="13577" width="32.44140625" style="290" customWidth="1"/>
    <col min="13578" max="13578" width="12.44140625" style="290" customWidth="1"/>
    <col min="13579" max="13579" width="14.44140625" style="290" customWidth="1"/>
    <col min="13580" max="13580" width="11.6640625" style="290" customWidth="1"/>
    <col min="13581" max="13581" width="12" style="290" customWidth="1"/>
    <col min="13582" max="13582" width="14.88671875" style="290" customWidth="1"/>
    <col min="13583" max="13583" width="8.88671875" style="290"/>
    <col min="13584" max="13584" width="12.33203125" style="290" customWidth="1"/>
    <col min="13585" max="13585" width="13.44140625" style="290" customWidth="1"/>
    <col min="13586" max="13824" width="8.88671875" style="290"/>
    <col min="13825" max="13825" width="46.6640625" style="290" customWidth="1"/>
    <col min="13826" max="13826" width="103" style="290" bestFit="1" customWidth="1"/>
    <col min="13827" max="13827" width="22.33203125" style="290" customWidth="1"/>
    <col min="13828" max="13828" width="24.44140625" style="290" customWidth="1"/>
    <col min="13829" max="13829" width="22.88671875" style="290" customWidth="1"/>
    <col min="13830" max="13830" width="19" style="290" customWidth="1"/>
    <col min="13831" max="13831" width="22.88671875" style="290" customWidth="1"/>
    <col min="13832" max="13832" width="25.109375" style="290" customWidth="1"/>
    <col min="13833" max="13833" width="32.44140625" style="290" customWidth="1"/>
    <col min="13834" max="13834" width="12.44140625" style="290" customWidth="1"/>
    <col min="13835" max="13835" width="14.44140625" style="290" customWidth="1"/>
    <col min="13836" max="13836" width="11.6640625" style="290" customWidth="1"/>
    <col min="13837" max="13837" width="12" style="290" customWidth="1"/>
    <col min="13838" max="13838" width="14.88671875" style="290" customWidth="1"/>
    <col min="13839" max="13839" width="8.88671875" style="290"/>
    <col min="13840" max="13840" width="12.33203125" style="290" customWidth="1"/>
    <col min="13841" max="13841" width="13.44140625" style="290" customWidth="1"/>
    <col min="13842" max="14080" width="8.88671875" style="290"/>
    <col min="14081" max="14081" width="46.6640625" style="290" customWidth="1"/>
    <col min="14082" max="14082" width="103" style="290" bestFit="1" customWidth="1"/>
    <col min="14083" max="14083" width="22.33203125" style="290" customWidth="1"/>
    <col min="14084" max="14084" width="24.44140625" style="290" customWidth="1"/>
    <col min="14085" max="14085" width="22.88671875" style="290" customWidth="1"/>
    <col min="14086" max="14086" width="19" style="290" customWidth="1"/>
    <col min="14087" max="14087" width="22.88671875" style="290" customWidth="1"/>
    <col min="14088" max="14088" width="25.109375" style="290" customWidth="1"/>
    <col min="14089" max="14089" width="32.44140625" style="290" customWidth="1"/>
    <col min="14090" max="14090" width="12.44140625" style="290" customWidth="1"/>
    <col min="14091" max="14091" width="14.44140625" style="290" customWidth="1"/>
    <col min="14092" max="14092" width="11.6640625" style="290" customWidth="1"/>
    <col min="14093" max="14093" width="12" style="290" customWidth="1"/>
    <col min="14094" max="14094" width="14.88671875" style="290" customWidth="1"/>
    <col min="14095" max="14095" width="8.88671875" style="290"/>
    <col min="14096" max="14096" width="12.33203125" style="290" customWidth="1"/>
    <col min="14097" max="14097" width="13.44140625" style="290" customWidth="1"/>
    <col min="14098" max="14336" width="8.88671875" style="290"/>
    <col min="14337" max="14337" width="46.6640625" style="290" customWidth="1"/>
    <col min="14338" max="14338" width="103" style="290" bestFit="1" customWidth="1"/>
    <col min="14339" max="14339" width="22.33203125" style="290" customWidth="1"/>
    <col min="14340" max="14340" width="24.44140625" style="290" customWidth="1"/>
    <col min="14341" max="14341" width="22.88671875" style="290" customWidth="1"/>
    <col min="14342" max="14342" width="19" style="290" customWidth="1"/>
    <col min="14343" max="14343" width="22.88671875" style="290" customWidth="1"/>
    <col min="14344" max="14344" width="25.109375" style="290" customWidth="1"/>
    <col min="14345" max="14345" width="32.44140625" style="290" customWidth="1"/>
    <col min="14346" max="14346" width="12.44140625" style="290" customWidth="1"/>
    <col min="14347" max="14347" width="14.44140625" style="290" customWidth="1"/>
    <col min="14348" max="14348" width="11.6640625" style="290" customWidth="1"/>
    <col min="14349" max="14349" width="12" style="290" customWidth="1"/>
    <col min="14350" max="14350" width="14.88671875" style="290" customWidth="1"/>
    <col min="14351" max="14351" width="8.88671875" style="290"/>
    <col min="14352" max="14352" width="12.33203125" style="290" customWidth="1"/>
    <col min="14353" max="14353" width="13.44140625" style="290" customWidth="1"/>
    <col min="14354" max="14592" width="8.88671875" style="290"/>
    <col min="14593" max="14593" width="46.6640625" style="290" customWidth="1"/>
    <col min="14594" max="14594" width="103" style="290" bestFit="1" customWidth="1"/>
    <col min="14595" max="14595" width="22.33203125" style="290" customWidth="1"/>
    <col min="14596" max="14596" width="24.44140625" style="290" customWidth="1"/>
    <col min="14597" max="14597" width="22.88671875" style="290" customWidth="1"/>
    <col min="14598" max="14598" width="19" style="290" customWidth="1"/>
    <col min="14599" max="14599" width="22.88671875" style="290" customWidth="1"/>
    <col min="14600" max="14600" width="25.109375" style="290" customWidth="1"/>
    <col min="14601" max="14601" width="32.44140625" style="290" customWidth="1"/>
    <col min="14602" max="14602" width="12.44140625" style="290" customWidth="1"/>
    <col min="14603" max="14603" width="14.44140625" style="290" customWidth="1"/>
    <col min="14604" max="14604" width="11.6640625" style="290" customWidth="1"/>
    <col min="14605" max="14605" width="12" style="290" customWidth="1"/>
    <col min="14606" max="14606" width="14.88671875" style="290" customWidth="1"/>
    <col min="14607" max="14607" width="8.88671875" style="290"/>
    <col min="14608" max="14608" width="12.33203125" style="290" customWidth="1"/>
    <col min="14609" max="14609" width="13.44140625" style="290" customWidth="1"/>
    <col min="14610" max="14848" width="8.88671875" style="290"/>
    <col min="14849" max="14849" width="46.6640625" style="290" customWidth="1"/>
    <col min="14850" max="14850" width="103" style="290" bestFit="1" customWidth="1"/>
    <col min="14851" max="14851" width="22.33203125" style="290" customWidth="1"/>
    <col min="14852" max="14852" width="24.44140625" style="290" customWidth="1"/>
    <col min="14853" max="14853" width="22.88671875" style="290" customWidth="1"/>
    <col min="14854" max="14854" width="19" style="290" customWidth="1"/>
    <col min="14855" max="14855" width="22.88671875" style="290" customWidth="1"/>
    <col min="14856" max="14856" width="25.109375" style="290" customWidth="1"/>
    <col min="14857" max="14857" width="32.44140625" style="290" customWidth="1"/>
    <col min="14858" max="14858" width="12.44140625" style="290" customWidth="1"/>
    <col min="14859" max="14859" width="14.44140625" style="290" customWidth="1"/>
    <col min="14860" max="14860" width="11.6640625" style="290" customWidth="1"/>
    <col min="14861" max="14861" width="12" style="290" customWidth="1"/>
    <col min="14862" max="14862" width="14.88671875" style="290" customWidth="1"/>
    <col min="14863" max="14863" width="8.88671875" style="290"/>
    <col min="14864" max="14864" width="12.33203125" style="290" customWidth="1"/>
    <col min="14865" max="14865" width="13.44140625" style="290" customWidth="1"/>
    <col min="14866" max="15104" width="8.88671875" style="290"/>
    <col min="15105" max="15105" width="46.6640625" style="290" customWidth="1"/>
    <col min="15106" max="15106" width="103" style="290" bestFit="1" customWidth="1"/>
    <col min="15107" max="15107" width="22.33203125" style="290" customWidth="1"/>
    <col min="15108" max="15108" width="24.44140625" style="290" customWidth="1"/>
    <col min="15109" max="15109" width="22.88671875" style="290" customWidth="1"/>
    <col min="15110" max="15110" width="19" style="290" customWidth="1"/>
    <col min="15111" max="15111" width="22.88671875" style="290" customWidth="1"/>
    <col min="15112" max="15112" width="25.109375" style="290" customWidth="1"/>
    <col min="15113" max="15113" width="32.44140625" style="290" customWidth="1"/>
    <col min="15114" max="15114" width="12.44140625" style="290" customWidth="1"/>
    <col min="15115" max="15115" width="14.44140625" style="290" customWidth="1"/>
    <col min="15116" max="15116" width="11.6640625" style="290" customWidth="1"/>
    <col min="15117" max="15117" width="12" style="290" customWidth="1"/>
    <col min="15118" max="15118" width="14.88671875" style="290" customWidth="1"/>
    <col min="15119" max="15119" width="8.88671875" style="290"/>
    <col min="15120" max="15120" width="12.33203125" style="290" customWidth="1"/>
    <col min="15121" max="15121" width="13.44140625" style="290" customWidth="1"/>
    <col min="15122" max="15360" width="8.88671875" style="290"/>
    <col min="15361" max="15361" width="46.6640625" style="290" customWidth="1"/>
    <col min="15362" max="15362" width="103" style="290" bestFit="1" customWidth="1"/>
    <col min="15363" max="15363" width="22.33203125" style="290" customWidth="1"/>
    <col min="15364" max="15364" width="24.44140625" style="290" customWidth="1"/>
    <col min="15365" max="15365" width="22.88671875" style="290" customWidth="1"/>
    <col min="15366" max="15366" width="19" style="290" customWidth="1"/>
    <col min="15367" max="15367" width="22.88671875" style="290" customWidth="1"/>
    <col min="15368" max="15368" width="25.109375" style="290" customWidth="1"/>
    <col min="15369" max="15369" width="32.44140625" style="290" customWidth="1"/>
    <col min="15370" max="15370" width="12.44140625" style="290" customWidth="1"/>
    <col min="15371" max="15371" width="14.44140625" style="290" customWidth="1"/>
    <col min="15372" max="15372" width="11.6640625" style="290" customWidth="1"/>
    <col min="15373" max="15373" width="12" style="290" customWidth="1"/>
    <col min="15374" max="15374" width="14.88671875" style="290" customWidth="1"/>
    <col min="15375" max="15375" width="8.88671875" style="290"/>
    <col min="15376" max="15376" width="12.33203125" style="290" customWidth="1"/>
    <col min="15377" max="15377" width="13.44140625" style="290" customWidth="1"/>
    <col min="15378" max="15616" width="8.88671875" style="290"/>
    <col min="15617" max="15617" width="46.6640625" style="290" customWidth="1"/>
    <col min="15618" max="15618" width="103" style="290" bestFit="1" customWidth="1"/>
    <col min="15619" max="15619" width="22.33203125" style="290" customWidth="1"/>
    <col min="15620" max="15620" width="24.44140625" style="290" customWidth="1"/>
    <col min="15621" max="15621" width="22.88671875" style="290" customWidth="1"/>
    <col min="15622" max="15622" width="19" style="290" customWidth="1"/>
    <col min="15623" max="15623" width="22.88671875" style="290" customWidth="1"/>
    <col min="15624" max="15624" width="25.109375" style="290" customWidth="1"/>
    <col min="15625" max="15625" width="32.44140625" style="290" customWidth="1"/>
    <col min="15626" max="15626" width="12.44140625" style="290" customWidth="1"/>
    <col min="15627" max="15627" width="14.44140625" style="290" customWidth="1"/>
    <col min="15628" max="15628" width="11.6640625" style="290" customWidth="1"/>
    <col min="15629" max="15629" width="12" style="290" customWidth="1"/>
    <col min="15630" max="15630" width="14.88671875" style="290" customWidth="1"/>
    <col min="15631" max="15631" width="8.88671875" style="290"/>
    <col min="15632" max="15632" width="12.33203125" style="290" customWidth="1"/>
    <col min="15633" max="15633" width="13.44140625" style="290" customWidth="1"/>
    <col min="15634" max="15872" width="8.88671875" style="290"/>
    <col min="15873" max="15873" width="46.6640625" style="290" customWidth="1"/>
    <col min="15874" max="15874" width="103" style="290" bestFit="1" customWidth="1"/>
    <col min="15875" max="15875" width="22.33203125" style="290" customWidth="1"/>
    <col min="15876" max="15876" width="24.44140625" style="290" customWidth="1"/>
    <col min="15877" max="15877" width="22.88671875" style="290" customWidth="1"/>
    <col min="15878" max="15878" width="19" style="290" customWidth="1"/>
    <col min="15879" max="15879" width="22.88671875" style="290" customWidth="1"/>
    <col min="15880" max="15880" width="25.109375" style="290" customWidth="1"/>
    <col min="15881" max="15881" width="32.44140625" style="290" customWidth="1"/>
    <col min="15882" max="15882" width="12.44140625" style="290" customWidth="1"/>
    <col min="15883" max="15883" width="14.44140625" style="290" customWidth="1"/>
    <col min="15884" max="15884" width="11.6640625" style="290" customWidth="1"/>
    <col min="15885" max="15885" width="12" style="290" customWidth="1"/>
    <col min="15886" max="15886" width="14.88671875" style="290" customWidth="1"/>
    <col min="15887" max="15887" width="8.88671875" style="290"/>
    <col min="15888" max="15888" width="12.33203125" style="290" customWidth="1"/>
    <col min="15889" max="15889" width="13.44140625" style="290" customWidth="1"/>
    <col min="15890" max="16128" width="8.88671875" style="290"/>
    <col min="16129" max="16129" width="46.6640625" style="290" customWidth="1"/>
    <col min="16130" max="16130" width="103" style="290" bestFit="1" customWidth="1"/>
    <col min="16131" max="16131" width="22.33203125" style="290" customWidth="1"/>
    <col min="16132" max="16132" width="24.44140625" style="290" customWidth="1"/>
    <col min="16133" max="16133" width="22.88671875" style="290" customWidth="1"/>
    <col min="16134" max="16134" width="19" style="290" customWidth="1"/>
    <col min="16135" max="16135" width="22.88671875" style="290" customWidth="1"/>
    <col min="16136" max="16136" width="25.109375" style="290" customWidth="1"/>
    <col min="16137" max="16137" width="32.44140625" style="290" customWidth="1"/>
    <col min="16138" max="16138" width="12.44140625" style="290" customWidth="1"/>
    <col min="16139" max="16139" width="14.44140625" style="290" customWidth="1"/>
    <col min="16140" max="16140" width="11.6640625" style="290" customWidth="1"/>
    <col min="16141" max="16141" width="12" style="290" customWidth="1"/>
    <col min="16142" max="16142" width="14.88671875" style="290" customWidth="1"/>
    <col min="16143" max="16143" width="8.88671875" style="290"/>
    <col min="16144" max="16144" width="12.33203125" style="290" customWidth="1"/>
    <col min="16145" max="16145" width="13.44140625" style="290" customWidth="1"/>
    <col min="16146" max="16384" width="8.88671875" style="290"/>
  </cols>
  <sheetData>
    <row r="1" spans="1:9" ht="24" customHeight="1" x14ac:dyDescent="0.3">
      <c r="A1" s="36"/>
      <c r="B1" s="36"/>
      <c r="C1" s="36"/>
      <c r="D1" s="36"/>
      <c r="E1" s="36"/>
      <c r="F1" s="36"/>
      <c r="G1" s="703"/>
      <c r="H1" s="36" t="s">
        <v>985</v>
      </c>
    </row>
    <row r="2" spans="1:9" ht="24" customHeight="1" x14ac:dyDescent="0.3">
      <c r="A2" s="15" t="s">
        <v>986</v>
      </c>
      <c r="B2" s="15"/>
      <c r="C2" s="254"/>
      <c r="D2" s="254"/>
      <c r="E2" s="254"/>
      <c r="F2" s="254"/>
      <c r="G2" s="695"/>
      <c r="H2" s="255"/>
    </row>
    <row r="3" spans="1:9" s="287" customFormat="1" ht="15.6" x14ac:dyDescent="0.3">
      <c r="A3" s="256" t="s">
        <v>883</v>
      </c>
      <c r="B3" s="257"/>
      <c r="C3" s="254"/>
      <c r="D3" s="254"/>
      <c r="E3" s="254"/>
      <c r="F3" s="254"/>
      <c r="G3" s="695"/>
      <c r="H3" s="255"/>
    </row>
    <row r="4" spans="1:9" s="287" customFormat="1" ht="15.6" x14ac:dyDescent="0.3">
      <c r="A4" s="258"/>
      <c r="B4" s="259"/>
      <c r="C4" s="259"/>
      <c r="D4" s="259"/>
      <c r="E4" s="259"/>
      <c r="F4" s="259"/>
      <c r="G4" s="696"/>
      <c r="H4" s="260"/>
    </row>
    <row r="5" spans="1:9" s="287" customFormat="1" ht="15.6" x14ac:dyDescent="0.3">
      <c r="A5" s="728" t="s">
        <v>1370</v>
      </c>
      <c r="B5" s="728"/>
      <c r="C5" s="728"/>
      <c r="D5" s="728"/>
      <c r="E5" s="728"/>
      <c r="F5" s="728"/>
      <c r="G5" s="728"/>
      <c r="H5" s="728"/>
    </row>
    <row r="6" spans="1:9" ht="15.6" x14ac:dyDescent="0.3">
      <c r="A6" s="261"/>
      <c r="B6" s="261"/>
      <c r="C6" s="261"/>
      <c r="D6" s="261"/>
      <c r="E6" s="261"/>
      <c r="F6" s="261"/>
      <c r="G6" s="697"/>
      <c r="H6" s="262"/>
    </row>
    <row r="7" spans="1:9" ht="15.75" hidden="1" customHeight="1" x14ac:dyDescent="0.3">
      <c r="A7" s="261"/>
      <c r="B7" s="261"/>
      <c r="C7" s="261"/>
      <c r="D7" s="261"/>
      <c r="E7" s="261"/>
      <c r="F7" s="261"/>
      <c r="G7" s="697"/>
      <c r="H7" s="262"/>
    </row>
    <row r="8" spans="1:9" ht="15.75" hidden="1" customHeight="1" thickBot="1" x14ac:dyDescent="0.35">
      <c r="A8" s="261"/>
      <c r="B8" s="261"/>
      <c r="C8" s="261"/>
      <c r="D8" s="261"/>
      <c r="E8" s="261"/>
      <c r="F8" s="261"/>
      <c r="G8" s="697"/>
      <c r="H8" s="262" t="s">
        <v>188</v>
      </c>
    </row>
    <row r="9" spans="1:9" ht="16.2" thickBot="1" x14ac:dyDescent="0.35">
      <c r="A9" s="261"/>
      <c r="B9" s="261"/>
      <c r="C9" s="261"/>
      <c r="D9" s="261"/>
      <c r="E9" s="261"/>
      <c r="F9" s="261"/>
      <c r="G9" s="697"/>
      <c r="H9" s="262" t="s">
        <v>188</v>
      </c>
    </row>
    <row r="10" spans="1:9" ht="44.25" customHeight="1" x14ac:dyDescent="0.3">
      <c r="A10" s="729" t="s">
        <v>893</v>
      </c>
      <c r="B10" s="731" t="s">
        <v>0</v>
      </c>
      <c r="C10" s="723" t="s">
        <v>987</v>
      </c>
      <c r="D10" s="723" t="s">
        <v>1345</v>
      </c>
      <c r="E10" s="723" t="s">
        <v>1346</v>
      </c>
      <c r="F10" s="723" t="s">
        <v>1347</v>
      </c>
      <c r="G10" s="723"/>
      <c r="H10" s="725" t="s">
        <v>1348</v>
      </c>
    </row>
    <row r="11" spans="1:9" ht="73.5" customHeight="1" x14ac:dyDescent="0.3">
      <c r="A11" s="730"/>
      <c r="B11" s="732"/>
      <c r="C11" s="724"/>
      <c r="D11" s="724"/>
      <c r="E11" s="724"/>
      <c r="F11" s="621" t="s">
        <v>1</v>
      </c>
      <c r="G11" s="698" t="s">
        <v>63</v>
      </c>
      <c r="H11" s="726"/>
    </row>
    <row r="12" spans="1:9" s="704" customFormat="1" ht="21" customHeight="1" x14ac:dyDescent="0.25">
      <c r="A12" s="264">
        <v>1</v>
      </c>
      <c r="B12" s="265">
        <v>2</v>
      </c>
      <c r="C12" s="265">
        <v>3</v>
      </c>
      <c r="D12" s="265">
        <v>4</v>
      </c>
      <c r="E12" s="265">
        <v>5</v>
      </c>
      <c r="F12" s="265">
        <v>6</v>
      </c>
      <c r="G12" s="624">
        <v>7</v>
      </c>
      <c r="H12" s="627">
        <v>8</v>
      </c>
    </row>
    <row r="13" spans="1:9" s="705" customFormat="1" x14ac:dyDescent="0.25">
      <c r="A13" s="264"/>
      <c r="B13" s="266" t="s">
        <v>988</v>
      </c>
      <c r="C13" s="265"/>
      <c r="D13" s="265"/>
      <c r="E13" s="265"/>
      <c r="F13" s="265"/>
      <c r="G13" s="624"/>
      <c r="H13" s="627"/>
    </row>
    <row r="14" spans="1:9" s="705" customFormat="1" ht="31.2" x14ac:dyDescent="0.25">
      <c r="A14" s="264" t="s">
        <v>989</v>
      </c>
      <c r="B14" s="266" t="s">
        <v>990</v>
      </c>
      <c r="C14" s="265">
        <v>1001</v>
      </c>
      <c r="D14" s="267">
        <f>D15+D22+D29+D30</f>
        <v>4289788</v>
      </c>
      <c r="E14" s="267">
        <f>E15+E22+E29+E30</f>
        <v>5569314</v>
      </c>
      <c r="F14" s="267">
        <f>F15+F22+F29+F30</f>
        <v>1668318</v>
      </c>
      <c r="G14" s="267">
        <f>G15+G22+G29+G30</f>
        <v>482658</v>
      </c>
      <c r="H14" s="268">
        <f>G14/F14</f>
        <v>0.28930815348153049</v>
      </c>
      <c r="I14" s="706"/>
    </row>
    <row r="15" spans="1:9" s="705" customFormat="1" ht="31.2" x14ac:dyDescent="0.25">
      <c r="A15" s="264">
        <v>60</v>
      </c>
      <c r="B15" s="266" t="s">
        <v>991</v>
      </c>
      <c r="C15" s="265">
        <v>1002</v>
      </c>
      <c r="D15" s="267">
        <f>D16+D17+D18+D19+D20+D21</f>
        <v>0</v>
      </c>
      <c r="E15" s="267">
        <f>E16+E17+E18+E19+E20+E21</f>
        <v>0</v>
      </c>
      <c r="F15" s="267">
        <f>F16+F17+F18+F19+F20+F21</f>
        <v>0</v>
      </c>
      <c r="G15" s="267">
        <f>G16+G17+G18+G19+G20+G21</f>
        <v>0</v>
      </c>
      <c r="H15" s="268"/>
      <c r="I15" s="706"/>
    </row>
    <row r="16" spans="1:9" s="705" customFormat="1" ht="31.2" x14ac:dyDescent="0.25">
      <c r="A16" s="269">
        <v>600</v>
      </c>
      <c r="B16" s="270" t="s">
        <v>992</v>
      </c>
      <c r="C16" s="271">
        <v>1003</v>
      </c>
      <c r="D16" s="272"/>
      <c r="E16" s="272"/>
      <c r="F16" s="272"/>
      <c r="G16" s="272"/>
      <c r="H16" s="268"/>
      <c r="I16" s="706"/>
    </row>
    <row r="17" spans="1:9" s="705" customFormat="1" ht="31.2" x14ac:dyDescent="0.25">
      <c r="A17" s="269">
        <v>601</v>
      </c>
      <c r="B17" s="270" t="s">
        <v>993</v>
      </c>
      <c r="C17" s="271">
        <v>1004</v>
      </c>
      <c r="D17" s="273"/>
      <c r="E17" s="272"/>
      <c r="F17" s="272"/>
      <c r="G17" s="272"/>
      <c r="H17" s="268"/>
      <c r="I17" s="706"/>
    </row>
    <row r="18" spans="1:9" s="705" customFormat="1" ht="31.2" x14ac:dyDescent="0.25">
      <c r="A18" s="269">
        <v>602</v>
      </c>
      <c r="B18" s="270" t="s">
        <v>994</v>
      </c>
      <c r="C18" s="271">
        <v>1005</v>
      </c>
      <c r="D18" s="273"/>
      <c r="E18" s="272"/>
      <c r="F18" s="272"/>
      <c r="G18" s="272"/>
      <c r="H18" s="268"/>
    </row>
    <row r="19" spans="1:9" s="705" customFormat="1" ht="31.2" x14ac:dyDescent="0.25">
      <c r="A19" s="269">
        <v>603</v>
      </c>
      <c r="B19" s="270" t="s">
        <v>995</v>
      </c>
      <c r="C19" s="271">
        <v>1006</v>
      </c>
      <c r="D19" s="272"/>
      <c r="E19" s="272"/>
      <c r="F19" s="272"/>
      <c r="G19" s="272"/>
      <c r="H19" s="268"/>
    </row>
    <row r="20" spans="1:9" s="705" customFormat="1" x14ac:dyDescent="0.25">
      <c r="A20" s="269">
        <v>604</v>
      </c>
      <c r="B20" s="270" t="s">
        <v>996</v>
      </c>
      <c r="C20" s="271">
        <v>1007</v>
      </c>
      <c r="D20" s="272"/>
      <c r="E20" s="272"/>
      <c r="F20" s="272"/>
      <c r="G20" s="272"/>
      <c r="H20" s="268"/>
    </row>
    <row r="21" spans="1:9" s="705" customFormat="1" x14ac:dyDescent="0.25">
      <c r="A21" s="269">
        <v>605</v>
      </c>
      <c r="B21" s="270" t="s">
        <v>997</v>
      </c>
      <c r="C21" s="271">
        <v>1008</v>
      </c>
      <c r="D21" s="272"/>
      <c r="E21" s="272"/>
      <c r="F21" s="272"/>
      <c r="G21" s="272"/>
      <c r="H21" s="268"/>
    </row>
    <row r="22" spans="1:9" s="705" customFormat="1" ht="31.2" x14ac:dyDescent="0.25">
      <c r="A22" s="264">
        <v>61</v>
      </c>
      <c r="B22" s="266" t="s">
        <v>998</v>
      </c>
      <c r="C22" s="265">
        <v>1009</v>
      </c>
      <c r="D22" s="267">
        <f>D23+D24+D25+D26+D27+D28</f>
        <v>103917</v>
      </c>
      <c r="E22" s="267">
        <f>E23+E24+E25+E26+E27+E28</f>
        <v>167301</v>
      </c>
      <c r="F22" s="267">
        <f>F23+F24+F25+F26+F27+F28</f>
        <v>50190</v>
      </c>
      <c r="G22" s="267">
        <f>G23+G24+G25+G26+G27+G28</f>
        <v>15124</v>
      </c>
      <c r="H22" s="268">
        <f>G22/F22</f>
        <v>0.30133492727634986</v>
      </c>
    </row>
    <row r="23" spans="1:9" s="705" customFormat="1" ht="31.2" x14ac:dyDescent="0.25">
      <c r="A23" s="269">
        <v>610</v>
      </c>
      <c r="B23" s="270" t="s">
        <v>999</v>
      </c>
      <c r="C23" s="271">
        <v>1010</v>
      </c>
      <c r="D23" s="272"/>
      <c r="E23" s="272"/>
      <c r="F23" s="272"/>
      <c r="G23" s="272"/>
      <c r="H23" s="268"/>
    </row>
    <row r="24" spans="1:9" s="705" customFormat="1" ht="31.2" x14ac:dyDescent="0.25">
      <c r="A24" s="269">
        <v>611</v>
      </c>
      <c r="B24" s="270" t="s">
        <v>1000</v>
      </c>
      <c r="C24" s="271">
        <v>1011</v>
      </c>
      <c r="D24" s="272"/>
      <c r="E24" s="272"/>
      <c r="F24" s="272"/>
      <c r="G24" s="272"/>
      <c r="H24" s="268"/>
    </row>
    <row r="25" spans="1:9" s="705" customFormat="1" ht="31.2" x14ac:dyDescent="0.25">
      <c r="A25" s="269">
        <v>612</v>
      </c>
      <c r="B25" s="270" t="s">
        <v>1001</v>
      </c>
      <c r="C25" s="271">
        <v>1012</v>
      </c>
      <c r="D25" s="272"/>
      <c r="E25" s="272"/>
      <c r="F25" s="272"/>
      <c r="G25" s="272"/>
      <c r="H25" s="268"/>
    </row>
    <row r="26" spans="1:9" s="705" customFormat="1" ht="31.2" x14ac:dyDescent="0.25">
      <c r="A26" s="269">
        <v>613</v>
      </c>
      <c r="B26" s="270" t="s">
        <v>1002</v>
      </c>
      <c r="C26" s="271">
        <v>1013</v>
      </c>
      <c r="D26" s="272"/>
      <c r="E26" s="272"/>
      <c r="F26" s="272"/>
      <c r="G26" s="272"/>
      <c r="H26" s="268"/>
    </row>
    <row r="27" spans="1:9" s="705" customFormat="1" x14ac:dyDescent="0.25">
      <c r="A27" s="269">
        <v>614</v>
      </c>
      <c r="B27" s="270" t="s">
        <v>1003</v>
      </c>
      <c r="C27" s="271">
        <v>1014</v>
      </c>
      <c r="D27" s="272">
        <v>103917</v>
      </c>
      <c r="E27" s="272">
        <v>167301</v>
      </c>
      <c r="F27" s="272">
        <v>50190</v>
      </c>
      <c r="G27" s="272">
        <v>15124</v>
      </c>
      <c r="H27" s="268">
        <f t="shared" ref="H27:H80" si="0">G27/F27</f>
        <v>0.30133492727634986</v>
      </c>
    </row>
    <row r="28" spans="1:9" s="705" customFormat="1" ht="31.2" x14ac:dyDescent="0.25">
      <c r="A28" s="269">
        <v>615</v>
      </c>
      <c r="B28" s="270" t="s">
        <v>1004</v>
      </c>
      <c r="C28" s="271">
        <v>1015</v>
      </c>
      <c r="D28" s="267"/>
      <c r="E28" s="272"/>
      <c r="F28" s="272"/>
      <c r="G28" s="272"/>
      <c r="H28" s="268"/>
    </row>
    <row r="29" spans="1:9" s="705" customFormat="1" ht="31.2" x14ac:dyDescent="0.25">
      <c r="A29" s="269">
        <v>64</v>
      </c>
      <c r="B29" s="266" t="s">
        <v>1005</v>
      </c>
      <c r="C29" s="265">
        <v>1016</v>
      </c>
      <c r="D29" s="267">
        <v>4070701</v>
      </c>
      <c r="E29" s="267">
        <v>5266013</v>
      </c>
      <c r="F29" s="267">
        <v>1577328</v>
      </c>
      <c r="G29" s="267">
        <v>454365</v>
      </c>
      <c r="H29" s="268">
        <f t="shared" si="0"/>
        <v>0.28805993426858584</v>
      </c>
    </row>
    <row r="30" spans="1:9" s="705" customFormat="1" ht="30" customHeight="1" x14ac:dyDescent="0.25">
      <c r="A30" s="264">
        <v>65</v>
      </c>
      <c r="B30" s="266" t="s">
        <v>1006</v>
      </c>
      <c r="C30" s="265">
        <v>1017</v>
      </c>
      <c r="D30" s="267">
        <v>115170</v>
      </c>
      <c r="E30" s="274">
        <v>136000</v>
      </c>
      <c r="F30" s="274">
        <v>40800</v>
      </c>
      <c r="G30" s="267">
        <v>13169</v>
      </c>
      <c r="H30" s="268">
        <f t="shared" si="0"/>
        <v>0.32276960784313724</v>
      </c>
    </row>
    <row r="31" spans="1:9" s="705" customFormat="1" ht="36" customHeight="1" x14ac:dyDescent="0.25">
      <c r="A31" s="264"/>
      <c r="B31" s="266" t="s">
        <v>1007</v>
      </c>
      <c r="C31" s="271"/>
      <c r="D31" s="272"/>
      <c r="E31" s="275"/>
      <c r="F31" s="275"/>
      <c r="G31" s="272"/>
      <c r="H31" s="268"/>
      <c r="I31" s="706"/>
    </row>
    <row r="32" spans="1:9" s="705" customFormat="1" ht="65.25" customHeight="1" x14ac:dyDescent="0.25">
      <c r="A32" s="264" t="s">
        <v>1008</v>
      </c>
      <c r="B32" s="266" t="s">
        <v>1009</v>
      </c>
      <c r="C32" s="265">
        <v>1018</v>
      </c>
      <c r="D32" s="267">
        <f>D37+D38+D39+D40+D41+D42+D43-D34-D35+D36</f>
        <v>4477419</v>
      </c>
      <c r="E32" s="267">
        <f>E37+E38+E39+E40+E41+E42+E43-E34-E35+E36</f>
        <v>5687960</v>
      </c>
      <c r="F32" s="267">
        <f>F37+F38+F39+F40+F41+F42+F43-F34-F35+F36</f>
        <v>1703912</v>
      </c>
      <c r="G32" s="267">
        <f>G37+G38+G39+G40+G41+G42+G43-G34-G35+G36</f>
        <v>710513</v>
      </c>
      <c r="H32" s="268">
        <f t="shared" si="0"/>
        <v>0.41698925766119377</v>
      </c>
      <c r="I32" s="706"/>
    </row>
    <row r="33" spans="1:9" s="705" customFormat="1" x14ac:dyDescent="0.25">
      <c r="A33" s="269">
        <v>50</v>
      </c>
      <c r="B33" s="270" t="s">
        <v>1010</v>
      </c>
      <c r="C33" s="271">
        <v>1019</v>
      </c>
      <c r="D33" s="272"/>
      <c r="E33" s="272"/>
      <c r="F33" s="272"/>
      <c r="G33" s="272"/>
      <c r="H33" s="268"/>
      <c r="I33" s="706"/>
    </row>
    <row r="34" spans="1:9" s="705" customFormat="1" x14ac:dyDescent="0.25">
      <c r="A34" s="269">
        <v>62</v>
      </c>
      <c r="B34" s="270" t="s">
        <v>1011</v>
      </c>
      <c r="C34" s="271">
        <v>1020</v>
      </c>
      <c r="D34" s="267">
        <v>12994</v>
      </c>
      <c r="E34" s="272"/>
      <c r="F34" s="272"/>
      <c r="G34" s="272"/>
      <c r="H34" s="268"/>
      <c r="I34" s="706"/>
    </row>
    <row r="35" spans="1:9" s="705" customFormat="1" ht="31.2" x14ac:dyDescent="0.25">
      <c r="A35" s="269">
        <v>630</v>
      </c>
      <c r="B35" s="270" t="s">
        <v>1012</v>
      </c>
      <c r="C35" s="271">
        <v>2021</v>
      </c>
      <c r="D35" s="267">
        <v>86</v>
      </c>
      <c r="E35" s="272"/>
      <c r="F35" s="272"/>
      <c r="G35" s="272"/>
      <c r="H35" s="268"/>
      <c r="I35" s="706"/>
    </row>
    <row r="36" spans="1:9" s="705" customFormat="1" ht="31.2" x14ac:dyDescent="0.25">
      <c r="A36" s="269">
        <v>631</v>
      </c>
      <c r="B36" s="270" t="s">
        <v>1013</v>
      </c>
      <c r="C36" s="265">
        <v>1022</v>
      </c>
      <c r="D36" s="267"/>
      <c r="E36" s="267"/>
      <c r="F36" s="267"/>
      <c r="G36" s="267"/>
      <c r="H36" s="268"/>
      <c r="I36" s="706"/>
    </row>
    <row r="37" spans="1:9" s="705" customFormat="1" x14ac:dyDescent="0.25">
      <c r="A37" s="269" t="s">
        <v>1014</v>
      </c>
      <c r="B37" s="270" t="s">
        <v>1015</v>
      </c>
      <c r="C37" s="271">
        <v>1023</v>
      </c>
      <c r="D37" s="272">
        <v>59949</v>
      </c>
      <c r="E37" s="272">
        <v>91526</v>
      </c>
      <c r="F37" s="272">
        <v>27458</v>
      </c>
      <c r="G37" s="699">
        <f>29563-G38</f>
        <v>2513</v>
      </c>
      <c r="H37" s="268">
        <f t="shared" si="0"/>
        <v>9.1521596620292814E-2</v>
      </c>
      <c r="I37" s="707"/>
    </row>
    <row r="38" spans="1:9" s="705" customFormat="1" x14ac:dyDescent="0.25">
      <c r="A38" s="269">
        <v>513</v>
      </c>
      <c r="B38" s="270" t="s">
        <v>1016</v>
      </c>
      <c r="C38" s="271">
        <v>1024</v>
      </c>
      <c r="D38" s="272">
        <v>213447</v>
      </c>
      <c r="E38" s="272">
        <v>177420</v>
      </c>
      <c r="F38" s="272">
        <v>53226</v>
      </c>
      <c r="G38" s="699">
        <v>27050</v>
      </c>
      <c r="H38" s="268">
        <f t="shared" si="0"/>
        <v>0.50821027317476419</v>
      </c>
      <c r="I38" s="706"/>
    </row>
    <row r="39" spans="1:9" s="705" customFormat="1" ht="31.2" x14ac:dyDescent="0.25">
      <c r="A39" s="269">
        <v>52</v>
      </c>
      <c r="B39" s="270" t="s">
        <v>1017</v>
      </c>
      <c r="C39" s="271">
        <v>1025</v>
      </c>
      <c r="D39" s="272">
        <v>666022</v>
      </c>
      <c r="E39" s="272">
        <v>782080</v>
      </c>
      <c r="F39" s="272">
        <v>234624</v>
      </c>
      <c r="G39" s="699">
        <v>188902</v>
      </c>
      <c r="H39" s="268">
        <f t="shared" si="0"/>
        <v>0.80512650027277688</v>
      </c>
    </row>
    <row r="40" spans="1:9" s="705" customFormat="1" x14ac:dyDescent="0.25">
      <c r="A40" s="269">
        <v>53</v>
      </c>
      <c r="B40" s="270" t="s">
        <v>1018</v>
      </c>
      <c r="C40" s="271">
        <v>1026</v>
      </c>
      <c r="D40" s="272">
        <v>2712019</v>
      </c>
      <c r="E40" s="272">
        <v>3421129</v>
      </c>
      <c r="F40" s="272">
        <v>1023863</v>
      </c>
      <c r="G40" s="699">
        <v>335243</v>
      </c>
      <c r="H40" s="268">
        <f t="shared" si="0"/>
        <v>0.32742954867985269</v>
      </c>
    </row>
    <row r="41" spans="1:9" s="705" customFormat="1" ht="25.2" x14ac:dyDescent="0.25">
      <c r="A41" s="269">
        <v>540</v>
      </c>
      <c r="B41" s="270" t="s">
        <v>1019</v>
      </c>
      <c r="C41" s="271">
        <v>1027</v>
      </c>
      <c r="D41" s="272">
        <v>495602</v>
      </c>
      <c r="E41" s="272">
        <v>480000</v>
      </c>
      <c r="F41" s="272">
        <v>144000</v>
      </c>
      <c r="G41" s="699">
        <v>114000</v>
      </c>
      <c r="H41" s="268">
        <f>G41/F41</f>
        <v>0.79166666666666663</v>
      </c>
      <c r="I41" s="708"/>
    </row>
    <row r="42" spans="1:9" s="705" customFormat="1" x14ac:dyDescent="0.25">
      <c r="A42" s="269" t="s">
        <v>1020</v>
      </c>
      <c r="B42" s="270" t="s">
        <v>1021</v>
      </c>
      <c r="C42" s="265">
        <v>1028</v>
      </c>
      <c r="D42" s="272">
        <v>13216</v>
      </c>
      <c r="E42" s="272">
        <v>32000</v>
      </c>
      <c r="F42" s="272">
        <v>9600</v>
      </c>
      <c r="G42" s="699"/>
      <c r="H42" s="268">
        <f>G42/F42</f>
        <v>0</v>
      </c>
    </row>
    <row r="43" spans="1:9" s="472" customFormat="1" x14ac:dyDescent="0.25">
      <c r="A43" s="269">
        <v>55</v>
      </c>
      <c r="B43" s="270" t="s">
        <v>1022</v>
      </c>
      <c r="C43" s="271">
        <v>1029</v>
      </c>
      <c r="D43" s="272">
        <v>330244</v>
      </c>
      <c r="E43" s="276">
        <v>703805</v>
      </c>
      <c r="F43" s="276">
        <v>211141</v>
      </c>
      <c r="G43" s="700">
        <v>42805</v>
      </c>
      <c r="H43" s="268">
        <f t="shared" si="0"/>
        <v>0.20273182375758381</v>
      </c>
      <c r="I43" s="709"/>
    </row>
    <row r="44" spans="1:9" s="472" customFormat="1" x14ac:dyDescent="0.25">
      <c r="A44" s="264"/>
      <c r="B44" s="266" t="s">
        <v>1023</v>
      </c>
      <c r="C44" s="265">
        <v>1030</v>
      </c>
      <c r="D44" s="277"/>
      <c r="E44" s="277"/>
      <c r="F44" s="277"/>
      <c r="G44" s="277"/>
      <c r="H44" s="268"/>
      <c r="I44" s="710"/>
    </row>
    <row r="45" spans="1:9" s="472" customFormat="1" x14ac:dyDescent="0.25">
      <c r="A45" s="264"/>
      <c r="B45" s="266" t="s">
        <v>1024</v>
      </c>
      <c r="C45" s="265">
        <v>1031</v>
      </c>
      <c r="D45" s="277">
        <f>D32-D14</f>
        <v>187631</v>
      </c>
      <c r="E45" s="277">
        <f>E32-E14</f>
        <v>118646</v>
      </c>
      <c r="F45" s="277">
        <f>F32-F14</f>
        <v>35594</v>
      </c>
      <c r="G45" s="277">
        <f>G32-G14</f>
        <v>227855</v>
      </c>
      <c r="H45" s="268">
        <f t="shared" si="0"/>
        <v>6.4015002528516041</v>
      </c>
      <c r="I45" s="709"/>
    </row>
    <row r="46" spans="1:9" s="472" customFormat="1" x14ac:dyDescent="0.25">
      <c r="A46" s="264">
        <v>66</v>
      </c>
      <c r="B46" s="266" t="s">
        <v>1025</v>
      </c>
      <c r="C46" s="265">
        <v>1032</v>
      </c>
      <c r="D46" s="277">
        <f>D47+D53+D54</f>
        <v>48739</v>
      </c>
      <c r="E46" s="277">
        <f>E47+E53+E54</f>
        <v>93000</v>
      </c>
      <c r="F46" s="277">
        <f>F47+F53+F54</f>
        <v>23250</v>
      </c>
      <c r="G46" s="277">
        <v>17712</v>
      </c>
      <c r="H46" s="268">
        <f t="shared" si="0"/>
        <v>0.76180645161290328</v>
      </c>
      <c r="I46" s="710"/>
    </row>
    <row r="47" spans="1:9" s="472" customFormat="1" ht="31.2" x14ac:dyDescent="0.25">
      <c r="A47" s="264" t="s">
        <v>1026</v>
      </c>
      <c r="B47" s="266" t="s">
        <v>1027</v>
      </c>
      <c r="C47" s="265">
        <v>1033</v>
      </c>
      <c r="D47" s="277">
        <f>D48+D51+D52</f>
        <v>0</v>
      </c>
      <c r="E47" s="277">
        <f>E48+E51+E52</f>
        <v>0</v>
      </c>
      <c r="F47" s="277">
        <f>F48+F51+F52</f>
        <v>0</v>
      </c>
      <c r="G47" s="277">
        <v>0</v>
      </c>
      <c r="H47" s="268"/>
      <c r="I47" s="707"/>
    </row>
    <row r="48" spans="1:9" s="472" customFormat="1" x14ac:dyDescent="0.25">
      <c r="A48" s="269">
        <v>660</v>
      </c>
      <c r="B48" s="270" t="s">
        <v>1028</v>
      </c>
      <c r="C48" s="271">
        <v>1034</v>
      </c>
      <c r="D48" s="277"/>
      <c r="E48" s="277"/>
      <c r="F48" s="277"/>
      <c r="G48" s="277"/>
      <c r="H48" s="268"/>
    </row>
    <row r="49" spans="1:9" s="472" customFormat="1" x14ac:dyDescent="0.25">
      <c r="A49" s="269">
        <v>661</v>
      </c>
      <c r="B49" s="270" t="s">
        <v>1028</v>
      </c>
      <c r="C49" s="271">
        <v>1038</v>
      </c>
      <c r="D49" s="276"/>
      <c r="E49" s="276"/>
      <c r="F49" s="276"/>
      <c r="G49" s="276"/>
      <c r="H49" s="268"/>
    </row>
    <row r="50" spans="1:9" s="472" customFormat="1" x14ac:dyDescent="0.25">
      <c r="A50" s="269">
        <v>661</v>
      </c>
      <c r="B50" s="270" t="s">
        <v>1029</v>
      </c>
      <c r="C50" s="271">
        <v>1035</v>
      </c>
      <c r="D50" s="276"/>
      <c r="E50" s="276"/>
      <c r="F50" s="276"/>
      <c r="G50" s="276"/>
      <c r="H50" s="268"/>
    </row>
    <row r="51" spans="1:9" s="472" customFormat="1" ht="31.2" x14ac:dyDescent="0.25">
      <c r="A51" s="269">
        <v>665</v>
      </c>
      <c r="B51" s="270" t="s">
        <v>1030</v>
      </c>
      <c r="C51" s="271">
        <v>1036</v>
      </c>
      <c r="D51" s="276"/>
      <c r="E51" s="276"/>
      <c r="F51" s="276"/>
      <c r="G51" s="276"/>
      <c r="H51" s="268"/>
    </row>
    <row r="52" spans="1:9" s="472" customFormat="1" x14ac:dyDescent="0.25">
      <c r="A52" s="269">
        <v>669</v>
      </c>
      <c r="B52" s="270" t="s">
        <v>1031</v>
      </c>
      <c r="C52" s="271">
        <v>1037</v>
      </c>
      <c r="D52" s="276"/>
      <c r="E52" s="276"/>
      <c r="F52" s="276"/>
      <c r="G52" s="272"/>
      <c r="H52" s="268"/>
    </row>
    <row r="53" spans="1:9" s="472" customFormat="1" x14ac:dyDescent="0.25">
      <c r="A53" s="264">
        <v>662</v>
      </c>
      <c r="B53" s="266" t="s">
        <v>1032</v>
      </c>
      <c r="C53" s="271">
        <v>1038</v>
      </c>
      <c r="D53" s="276">
        <v>48697</v>
      </c>
      <c r="E53" s="276">
        <v>92000</v>
      </c>
      <c r="F53" s="276">
        <v>23000</v>
      </c>
      <c r="G53" s="267">
        <v>17709</v>
      </c>
      <c r="H53" s="268">
        <f t="shared" si="0"/>
        <v>0.76995652173913043</v>
      </c>
    </row>
    <row r="54" spans="1:9" s="472" customFormat="1" ht="31.2" x14ac:dyDescent="0.25">
      <c r="A54" s="264" t="s">
        <v>1033</v>
      </c>
      <c r="B54" s="266" t="s">
        <v>1034</v>
      </c>
      <c r="C54" s="271">
        <v>1039</v>
      </c>
      <c r="D54" s="276">
        <v>42</v>
      </c>
      <c r="E54" s="272">
        <v>1000</v>
      </c>
      <c r="F54" s="272">
        <v>250</v>
      </c>
      <c r="G54" s="272">
        <v>3</v>
      </c>
      <c r="H54" s="268">
        <f t="shared" si="0"/>
        <v>1.2E-2</v>
      </c>
      <c r="I54" s="707"/>
    </row>
    <row r="55" spans="1:9" s="472" customFormat="1" x14ac:dyDescent="0.25">
      <c r="A55" s="264">
        <v>56</v>
      </c>
      <c r="B55" s="266" t="s">
        <v>1035</v>
      </c>
      <c r="C55" s="265">
        <v>1040</v>
      </c>
      <c r="D55" s="277">
        <f>+D56+D61+D62</f>
        <v>2271</v>
      </c>
      <c r="E55" s="277">
        <f>E56+E61+E62</f>
        <v>1700</v>
      </c>
      <c r="F55" s="277">
        <f>F56+F61+F62</f>
        <v>425</v>
      </c>
      <c r="G55" s="277">
        <v>63</v>
      </c>
      <c r="H55" s="268">
        <f t="shared" si="0"/>
        <v>0.14823529411764705</v>
      </c>
      <c r="I55" s="707"/>
    </row>
    <row r="56" spans="1:9" s="37" customFormat="1" ht="46.8" x14ac:dyDescent="0.25">
      <c r="A56" s="264" t="s">
        <v>1036</v>
      </c>
      <c r="B56" s="266" t="s">
        <v>1037</v>
      </c>
      <c r="C56" s="265">
        <v>1041</v>
      </c>
      <c r="D56" s="277">
        <f>D57+D58+D59+D60</f>
        <v>854</v>
      </c>
      <c r="E56" s="277">
        <f>E57+E58+E59+E60</f>
        <v>0</v>
      </c>
      <c r="F56" s="277">
        <f>F57+F58+F59+F60</f>
        <v>0</v>
      </c>
      <c r="G56" s="277">
        <v>0</v>
      </c>
      <c r="H56" s="268"/>
    </row>
    <row r="57" spans="1:9" s="37" customFormat="1" ht="31.2" x14ac:dyDescent="0.25">
      <c r="A57" s="269">
        <v>560</v>
      </c>
      <c r="B57" s="270" t="s">
        <v>1038</v>
      </c>
      <c r="C57" s="271">
        <v>1042</v>
      </c>
      <c r="D57" s="276"/>
      <c r="E57" s="276"/>
      <c r="F57" s="276"/>
      <c r="G57" s="276"/>
      <c r="H57" s="268"/>
      <c r="I57" s="473"/>
    </row>
    <row r="58" spans="1:9" s="37" customFormat="1" ht="31.2" x14ac:dyDescent="0.25">
      <c r="A58" s="269">
        <v>561</v>
      </c>
      <c r="B58" s="270" t="s">
        <v>1039</v>
      </c>
      <c r="C58" s="271">
        <v>1043</v>
      </c>
      <c r="D58" s="276"/>
      <c r="E58" s="276"/>
      <c r="F58" s="276"/>
      <c r="G58" s="276"/>
      <c r="H58" s="268"/>
    </row>
    <row r="59" spans="1:9" s="37" customFormat="1" ht="31.2" x14ac:dyDescent="0.25">
      <c r="A59" s="269">
        <v>565</v>
      </c>
      <c r="B59" s="270" t="s">
        <v>1040</v>
      </c>
      <c r="C59" s="271">
        <v>1044</v>
      </c>
      <c r="D59" s="276"/>
      <c r="E59" s="276"/>
      <c r="F59" s="276"/>
      <c r="G59" s="276"/>
      <c r="H59" s="268"/>
    </row>
    <row r="60" spans="1:9" s="37" customFormat="1" ht="15.6" x14ac:dyDescent="0.25">
      <c r="A60" s="269" t="s">
        <v>1041</v>
      </c>
      <c r="B60" s="270" t="s">
        <v>1042</v>
      </c>
      <c r="C60" s="271">
        <v>1045</v>
      </c>
      <c r="D60" s="276">
        <v>854</v>
      </c>
      <c r="E60" s="276"/>
      <c r="F60" s="276"/>
      <c r="G60" s="276"/>
      <c r="H60" s="268"/>
    </row>
    <row r="61" spans="1:9" s="37" customFormat="1" ht="15.6" x14ac:dyDescent="0.25">
      <c r="A61" s="269">
        <v>562</v>
      </c>
      <c r="B61" s="270" t="s">
        <v>1043</v>
      </c>
      <c r="C61" s="265">
        <v>1046</v>
      </c>
      <c r="D61" s="277">
        <v>89</v>
      </c>
      <c r="E61" s="277">
        <v>700</v>
      </c>
      <c r="F61" s="277">
        <v>175</v>
      </c>
      <c r="G61" s="277">
        <v>0</v>
      </c>
      <c r="H61" s="268">
        <f t="shared" si="0"/>
        <v>0</v>
      </c>
    </row>
    <row r="62" spans="1:9" s="37" customFormat="1" ht="31.2" x14ac:dyDescent="0.25">
      <c r="A62" s="264" t="s">
        <v>1044</v>
      </c>
      <c r="B62" s="266" t="s">
        <v>1045</v>
      </c>
      <c r="C62" s="271">
        <v>1047</v>
      </c>
      <c r="D62" s="276">
        <v>1328</v>
      </c>
      <c r="E62" s="276">
        <v>1000</v>
      </c>
      <c r="F62" s="276">
        <v>250</v>
      </c>
      <c r="G62" s="276">
        <v>63</v>
      </c>
      <c r="H62" s="268">
        <f t="shared" si="0"/>
        <v>0.252</v>
      </c>
    </row>
    <row r="63" spans="1:9" s="37" customFormat="1" ht="15.6" x14ac:dyDescent="0.25">
      <c r="A63" s="264"/>
      <c r="B63" s="266" t="s">
        <v>1046</v>
      </c>
      <c r="C63" s="265">
        <v>1048</v>
      </c>
      <c r="D63" s="277">
        <f>+D46-D55</f>
        <v>46468</v>
      </c>
      <c r="E63" s="277">
        <f>E46-E55</f>
        <v>91300</v>
      </c>
      <c r="F63" s="277">
        <f>F46-F55</f>
        <v>22825</v>
      </c>
      <c r="G63" s="277">
        <f>G46-G55</f>
        <v>17649</v>
      </c>
      <c r="H63" s="268">
        <f>G63/F63</f>
        <v>0.77323110624315439</v>
      </c>
    </row>
    <row r="64" spans="1:9" s="37" customFormat="1" ht="15.6" x14ac:dyDescent="0.25">
      <c r="A64" s="264"/>
      <c r="B64" s="266" t="s">
        <v>1047</v>
      </c>
      <c r="C64" s="265">
        <v>1049</v>
      </c>
      <c r="D64" s="277"/>
      <c r="E64" s="277"/>
      <c r="F64" s="277"/>
      <c r="G64" s="277"/>
      <c r="H64" s="268"/>
    </row>
    <row r="65" spans="1:9" s="37" customFormat="1" ht="31.2" x14ac:dyDescent="0.25">
      <c r="A65" s="269" t="s">
        <v>1048</v>
      </c>
      <c r="B65" s="270" t="s">
        <v>1049</v>
      </c>
      <c r="C65" s="271">
        <v>1050</v>
      </c>
      <c r="D65" s="276">
        <v>43087</v>
      </c>
      <c r="E65" s="276">
        <v>25000</v>
      </c>
      <c r="F65" s="276">
        <v>6250</v>
      </c>
      <c r="G65" s="276">
        <v>5114</v>
      </c>
      <c r="H65" s="268">
        <f t="shared" si="0"/>
        <v>0.81823999999999997</v>
      </c>
    </row>
    <row r="66" spans="1:9" s="37" customFormat="1" ht="31.2" x14ac:dyDescent="0.25">
      <c r="A66" s="269" t="s">
        <v>1050</v>
      </c>
      <c r="B66" s="270" t="s">
        <v>1051</v>
      </c>
      <c r="C66" s="271">
        <v>1051</v>
      </c>
      <c r="D66" s="276">
        <v>3617</v>
      </c>
      <c r="E66" s="276">
        <v>60000</v>
      </c>
      <c r="F66" s="276">
        <v>15000</v>
      </c>
      <c r="G66" s="701">
        <v>0</v>
      </c>
      <c r="H66" s="268">
        <f t="shared" si="0"/>
        <v>0</v>
      </c>
    </row>
    <row r="67" spans="1:9" s="37" customFormat="1" ht="31.2" x14ac:dyDescent="0.25">
      <c r="A67" s="269" t="s">
        <v>1052</v>
      </c>
      <c r="B67" s="266" t="s">
        <v>1053</v>
      </c>
      <c r="C67" s="271">
        <v>1052</v>
      </c>
      <c r="D67" s="276">
        <v>152133</v>
      </c>
      <c r="E67" s="276">
        <v>115550</v>
      </c>
      <c r="F67" s="276">
        <v>28888</v>
      </c>
      <c r="G67" s="701">
        <v>2482</v>
      </c>
      <c r="H67" s="268">
        <f t="shared" si="0"/>
        <v>8.5918028247022979E-2</v>
      </c>
      <c r="I67" s="473"/>
    </row>
    <row r="68" spans="1:9" s="37" customFormat="1" ht="31.2" x14ac:dyDescent="0.25">
      <c r="A68" s="269" t="s">
        <v>1054</v>
      </c>
      <c r="B68" s="266" t="s">
        <v>1055</v>
      </c>
      <c r="C68" s="271">
        <v>1053</v>
      </c>
      <c r="D68" s="276">
        <v>22485</v>
      </c>
      <c r="E68" s="276">
        <v>20000</v>
      </c>
      <c r="F68" s="276">
        <v>5000</v>
      </c>
      <c r="G68" s="701">
        <v>21</v>
      </c>
      <c r="H68" s="268">
        <f t="shared" si="0"/>
        <v>4.1999999999999997E-3</v>
      </c>
    </row>
    <row r="69" spans="1:9" s="37" customFormat="1" ht="31.2" x14ac:dyDescent="0.25">
      <c r="A69" s="264"/>
      <c r="B69" s="266" t="s">
        <v>1056</v>
      </c>
      <c r="C69" s="265">
        <v>1054</v>
      </c>
      <c r="D69" s="277">
        <f>D44-D45+D63-D64+D65-D66+D67-D68</f>
        <v>27955</v>
      </c>
      <c r="E69" s="277">
        <f>E44-E45+E63-E64+E65-E66+E67-E68</f>
        <v>33204</v>
      </c>
      <c r="F69" s="277">
        <f>F44-F45+F63-F64+F65-F66+F67-F68</f>
        <v>2369</v>
      </c>
      <c r="G69" s="277"/>
      <c r="H69" s="268">
        <f>G69/F69</f>
        <v>0</v>
      </c>
      <c r="I69" s="473"/>
    </row>
    <row r="70" spans="1:9" s="37" customFormat="1" ht="31.2" x14ac:dyDescent="0.25">
      <c r="A70" s="264"/>
      <c r="B70" s="266" t="s">
        <v>1057</v>
      </c>
      <c r="C70" s="265">
        <v>1055</v>
      </c>
      <c r="D70" s="277"/>
      <c r="E70" s="277"/>
      <c r="F70" s="277"/>
      <c r="G70" s="277">
        <f>+G45-G44+G64-G63+G66-G65++G68-G67</f>
        <v>202631</v>
      </c>
      <c r="H70" s="268"/>
      <c r="I70" s="473"/>
    </row>
    <row r="71" spans="1:9" s="37" customFormat="1" ht="46.8" x14ac:dyDescent="0.25">
      <c r="A71" s="269" t="s">
        <v>1058</v>
      </c>
      <c r="B71" s="266" t="s">
        <v>1059</v>
      </c>
      <c r="C71" s="271">
        <v>1056</v>
      </c>
      <c r="D71" s="276">
        <v>588</v>
      </c>
      <c r="E71" s="276"/>
      <c r="F71" s="276"/>
      <c r="G71" s="277"/>
      <c r="H71" s="268"/>
      <c r="I71" s="473"/>
    </row>
    <row r="72" spans="1:9" s="37" customFormat="1" ht="46.8" x14ac:dyDescent="0.25">
      <c r="A72" s="269" t="s">
        <v>1060</v>
      </c>
      <c r="B72" s="270" t="s">
        <v>1061</v>
      </c>
      <c r="C72" s="271">
        <v>1057</v>
      </c>
      <c r="D72" s="276">
        <v>0</v>
      </c>
      <c r="E72" s="276"/>
      <c r="F72" s="276"/>
      <c r="G72" s="276">
        <v>19</v>
      </c>
      <c r="H72" s="268"/>
      <c r="I72" s="473"/>
    </row>
    <row r="73" spans="1:9" s="37" customFormat="1" ht="15.6" x14ac:dyDescent="0.25">
      <c r="A73" s="264"/>
      <c r="B73" s="266" t="s">
        <v>1062</v>
      </c>
      <c r="C73" s="265">
        <v>1058</v>
      </c>
      <c r="D73" s="277">
        <f>+D69-D70+D71-D72</f>
        <v>28543</v>
      </c>
      <c r="E73" s="277">
        <f>+E69-E70+E71-E72</f>
        <v>33204</v>
      </c>
      <c r="F73" s="277">
        <f>+F69-F70+F71-F72</f>
        <v>2369</v>
      </c>
      <c r="G73" s="277"/>
      <c r="H73" s="268">
        <f t="shared" si="0"/>
        <v>0</v>
      </c>
      <c r="I73" s="711"/>
    </row>
    <row r="74" spans="1:9" s="37" customFormat="1" ht="15.6" x14ac:dyDescent="0.25">
      <c r="A74" s="278"/>
      <c r="B74" s="279" t="s">
        <v>1063</v>
      </c>
      <c r="C74" s="265">
        <v>1059</v>
      </c>
      <c r="D74" s="277"/>
      <c r="E74" s="277"/>
      <c r="F74" s="277"/>
      <c r="G74" s="277">
        <f>+G70-G69+G72-G71</f>
        <v>202650</v>
      </c>
      <c r="H74" s="268"/>
      <c r="I74" s="711"/>
    </row>
    <row r="75" spans="1:9" s="37" customFormat="1" ht="15.6" x14ac:dyDescent="0.25">
      <c r="A75" s="269"/>
      <c r="B75" s="280" t="s">
        <v>1064</v>
      </c>
      <c r="C75" s="281"/>
      <c r="D75" s="276"/>
      <c r="E75" s="276"/>
      <c r="F75" s="276"/>
      <c r="G75" s="276"/>
      <c r="H75" s="268"/>
      <c r="I75" s="711"/>
    </row>
    <row r="76" spans="1:9" s="37" customFormat="1" ht="15.6" x14ac:dyDescent="0.25">
      <c r="A76" s="264">
        <v>721</v>
      </c>
      <c r="B76" s="279" t="s">
        <v>1065</v>
      </c>
      <c r="C76" s="271">
        <v>1060</v>
      </c>
      <c r="D76" s="277"/>
      <c r="E76" s="277">
        <v>4981</v>
      </c>
      <c r="F76" s="277">
        <v>356</v>
      </c>
      <c r="G76" s="277"/>
      <c r="H76" s="268">
        <f>G76/F76</f>
        <v>0</v>
      </c>
      <c r="I76" s="711"/>
    </row>
    <row r="77" spans="1:9" s="37" customFormat="1" ht="15.6" x14ac:dyDescent="0.25">
      <c r="A77" s="269" t="s">
        <v>1066</v>
      </c>
      <c r="B77" s="280" t="s">
        <v>1067</v>
      </c>
      <c r="C77" s="265">
        <v>1061</v>
      </c>
      <c r="D77" s="276">
        <v>24905</v>
      </c>
      <c r="E77" s="276">
        <v>28019</v>
      </c>
      <c r="F77" s="276"/>
      <c r="G77" s="276"/>
      <c r="H77" s="268"/>
      <c r="I77" s="711"/>
    </row>
    <row r="78" spans="1:9" s="37" customFormat="1" ht="15.6" x14ac:dyDescent="0.25">
      <c r="A78" s="269" t="s">
        <v>1066</v>
      </c>
      <c r="B78" s="280" t="s">
        <v>1068</v>
      </c>
      <c r="C78" s="271">
        <v>1062</v>
      </c>
      <c r="D78" s="276"/>
      <c r="E78" s="276"/>
      <c r="F78" s="276"/>
      <c r="G78" s="276"/>
      <c r="H78" s="268"/>
    </row>
    <row r="79" spans="1:9" s="37" customFormat="1" ht="15.6" x14ac:dyDescent="0.25">
      <c r="A79" s="269">
        <v>723</v>
      </c>
      <c r="B79" s="280" t="s">
        <v>1069</v>
      </c>
      <c r="C79" s="271">
        <v>1063</v>
      </c>
      <c r="D79" s="276"/>
      <c r="E79" s="276"/>
      <c r="F79" s="276"/>
      <c r="G79" s="276"/>
      <c r="H79" s="268"/>
      <c r="I79" s="711"/>
    </row>
    <row r="80" spans="1:9" s="37" customFormat="1" ht="15.6" x14ac:dyDescent="0.25">
      <c r="A80" s="264"/>
      <c r="B80" s="279" t="s">
        <v>1070</v>
      </c>
      <c r="C80" s="271">
        <v>1064</v>
      </c>
      <c r="D80" s="277">
        <f>D73-D74-D76-D77+D78-D79</f>
        <v>3638</v>
      </c>
      <c r="E80" s="277">
        <f>E73-E74-E76-E77+E78-E79</f>
        <v>204</v>
      </c>
      <c r="F80" s="277">
        <f>F73-F74-F76-F77+F78-F79</f>
        <v>2013</v>
      </c>
      <c r="G80" s="277"/>
      <c r="H80" s="268">
        <f t="shared" si="0"/>
        <v>0</v>
      </c>
      <c r="I80" s="711"/>
    </row>
    <row r="81" spans="1:9" s="37" customFormat="1" ht="25.2" x14ac:dyDescent="0.25">
      <c r="A81" s="278"/>
      <c r="B81" s="279" t="s">
        <v>1071</v>
      </c>
      <c r="C81" s="265">
        <v>1065</v>
      </c>
      <c r="D81" s="277"/>
      <c r="E81" s="277"/>
      <c r="F81" s="277"/>
      <c r="G81" s="277">
        <f>G74-G75-G77-G78+G79-G80</f>
        <v>202650</v>
      </c>
      <c r="H81" s="268"/>
      <c r="I81" s="708"/>
    </row>
    <row r="82" spans="1:9" s="37" customFormat="1" ht="15.6" x14ac:dyDescent="0.25">
      <c r="A82" s="278"/>
      <c r="B82" s="280" t="s">
        <v>1072</v>
      </c>
      <c r="C82" s="265">
        <v>1066</v>
      </c>
      <c r="D82" s="276"/>
      <c r="E82" s="276"/>
      <c r="F82" s="276"/>
      <c r="G82" s="276"/>
      <c r="H82" s="268"/>
    </row>
    <row r="83" spans="1:9" s="37" customFormat="1" ht="15.6" x14ac:dyDescent="0.25">
      <c r="A83" s="278"/>
      <c r="B83" s="280" t="s">
        <v>1073</v>
      </c>
      <c r="C83" s="271">
        <v>1067</v>
      </c>
      <c r="D83" s="276"/>
      <c r="E83" s="276"/>
      <c r="F83" s="276"/>
      <c r="G83" s="276"/>
      <c r="H83" s="268"/>
      <c r="I83" s="711"/>
    </row>
    <row r="84" spans="1:9" s="37" customFormat="1" ht="15.6" x14ac:dyDescent="0.25">
      <c r="A84" s="278"/>
      <c r="B84" s="280" t="s">
        <v>1074</v>
      </c>
      <c r="C84" s="271">
        <v>1068</v>
      </c>
      <c r="D84" s="276"/>
      <c r="E84" s="276"/>
      <c r="F84" s="276"/>
      <c r="G84" s="276"/>
      <c r="H84" s="268"/>
    </row>
    <row r="85" spans="1:9" s="37" customFormat="1" ht="15.6" x14ac:dyDescent="0.25">
      <c r="A85" s="278"/>
      <c r="B85" s="280" t="s">
        <v>1075</v>
      </c>
      <c r="C85" s="271">
        <v>1069</v>
      </c>
      <c r="D85" s="276"/>
      <c r="E85" s="276"/>
      <c r="F85" s="276"/>
      <c r="G85" s="276"/>
      <c r="H85" s="268"/>
    </row>
    <row r="86" spans="1:9" s="37" customFormat="1" ht="15.6" x14ac:dyDescent="0.25">
      <c r="A86" s="278"/>
      <c r="B86" s="280" t="s">
        <v>1076</v>
      </c>
      <c r="C86" s="271"/>
      <c r="D86" s="276"/>
      <c r="E86" s="276"/>
      <c r="F86" s="276"/>
      <c r="G86" s="276"/>
      <c r="H86" s="268"/>
    </row>
    <row r="87" spans="1:9" s="37" customFormat="1" ht="15.6" x14ac:dyDescent="0.25">
      <c r="A87" s="278"/>
      <c r="B87" s="280" t="s">
        <v>1077</v>
      </c>
      <c r="C87" s="271">
        <v>1070</v>
      </c>
      <c r="D87" s="276"/>
      <c r="E87" s="276"/>
      <c r="F87" s="276"/>
      <c r="G87" s="276"/>
      <c r="H87" s="268"/>
    </row>
    <row r="88" spans="1:9" s="37" customFormat="1" ht="16.2" thickBot="1" x14ac:dyDescent="0.3">
      <c r="A88" s="282"/>
      <c r="B88" s="283" t="s">
        <v>1078</v>
      </c>
      <c r="C88" s="284">
        <v>1071</v>
      </c>
      <c r="D88" s="285"/>
      <c r="E88" s="285"/>
      <c r="F88" s="285"/>
      <c r="G88" s="702"/>
      <c r="H88" s="268"/>
    </row>
    <row r="89" spans="1:9" ht="51" customHeight="1" x14ac:dyDescent="0.35">
      <c r="A89" s="261" t="s">
        <v>1349</v>
      </c>
      <c r="B89" s="261"/>
      <c r="C89" s="261"/>
      <c r="D89" s="286"/>
      <c r="E89" s="727" t="s">
        <v>539</v>
      </c>
      <c r="F89" s="727"/>
      <c r="G89" s="727"/>
      <c r="H89" s="727"/>
      <c r="I89" s="712"/>
    </row>
    <row r="90" spans="1:9" ht="15.6" x14ac:dyDescent="0.3">
      <c r="A90" s="261" t="s">
        <v>733</v>
      </c>
      <c r="B90" s="261"/>
      <c r="C90" s="286" t="s">
        <v>70</v>
      </c>
      <c r="D90" s="261"/>
      <c r="E90" s="261"/>
      <c r="F90" s="261"/>
      <c r="G90" s="697"/>
      <c r="H90" s="261"/>
    </row>
    <row r="91" spans="1:9" ht="21" x14ac:dyDescent="0.4">
      <c r="A91" s="713"/>
      <c r="B91" s="713"/>
      <c r="C91" s="713"/>
      <c r="D91" s="713"/>
      <c r="E91" s="713"/>
      <c r="F91" s="714"/>
      <c r="G91" s="715"/>
      <c r="H91" s="713"/>
    </row>
    <row r="92" spans="1:9" ht="21" x14ac:dyDescent="0.4">
      <c r="A92" s="713"/>
      <c r="B92" s="716"/>
      <c r="F92" s="717"/>
    </row>
    <row r="93" spans="1:9" ht="21" x14ac:dyDescent="0.4">
      <c r="A93" s="713"/>
      <c r="B93" s="716"/>
      <c r="F93" s="717"/>
    </row>
    <row r="94" spans="1:9" ht="21" x14ac:dyDescent="0.4">
      <c r="A94" s="713"/>
      <c r="B94" s="716"/>
      <c r="F94" s="717"/>
    </row>
    <row r="95" spans="1:9" ht="21" x14ac:dyDescent="0.4">
      <c r="A95" s="713"/>
      <c r="B95" s="713"/>
      <c r="F95" s="717"/>
    </row>
  </sheetData>
  <mergeCells count="9">
    <mergeCell ref="E10:E11"/>
    <mergeCell ref="F10:G10"/>
    <mergeCell ref="H10:H11"/>
    <mergeCell ref="E89:H89"/>
    <mergeCell ref="A5:H5"/>
    <mergeCell ref="A10:A11"/>
    <mergeCell ref="B10:B11"/>
    <mergeCell ref="C10:C11"/>
    <mergeCell ref="D10:D11"/>
  </mergeCells>
  <phoneticPr fontId="3" type="noConversion"/>
  <printOptions horizontalCentered="1"/>
  <pageMargins left="0.23622047244094491" right="0.27559055118110237" top="0.23622047244094491" bottom="0.23622047244094491" header="0.11811023622047245" footer="0.11811023622047245"/>
  <pageSetup paperSize="9" scale="59" fitToHeight="2" orientation="portrait" r:id="rId1"/>
  <headerFooter alignWithMargins="0"/>
  <rowBreaks count="1" manualBreakCount="1">
    <brk id="5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38"/>
  <sheetViews>
    <sheetView view="pageBreakPreview" zoomScale="60" zoomScaleNormal="75" workbookViewId="0">
      <selection activeCell="F32" sqref="F32"/>
    </sheetView>
  </sheetViews>
  <sheetFormatPr defaultColWidth="9.109375" defaultRowHeight="15.6" x14ac:dyDescent="0.3"/>
  <cols>
    <col min="1" max="1" width="31.6640625" style="5" customWidth="1"/>
    <col min="2" max="2" width="26.33203125" style="5" customWidth="1"/>
    <col min="3" max="3" width="12.88671875" style="5" customWidth="1"/>
    <col min="4" max="4" width="12" style="5" bestFit="1" customWidth="1"/>
    <col min="5" max="5" width="11.6640625" style="5" bestFit="1" customWidth="1"/>
    <col min="6" max="7" width="19.88671875" style="5" customWidth="1"/>
    <col min="8" max="8" width="13.88671875" style="5" customWidth="1"/>
    <col min="9" max="9" width="14" style="5" customWidth="1"/>
    <col min="10" max="10" width="13.88671875" style="5" customWidth="1"/>
    <col min="11" max="11" width="10.109375" style="5" bestFit="1" customWidth="1"/>
    <col min="12" max="12" width="13.88671875" style="5" customWidth="1"/>
    <col min="13" max="16" width="11.33203125" style="5" bestFit="1" customWidth="1"/>
    <col min="17" max="19" width="9.33203125" style="5" bestFit="1" customWidth="1"/>
    <col min="20" max="20" width="11.44140625" style="5" bestFit="1" customWidth="1"/>
    <col min="21" max="16384" width="9.109375" style="5"/>
  </cols>
  <sheetData>
    <row r="2" spans="1:20" x14ac:dyDescent="0.3">
      <c r="T2" s="2" t="s">
        <v>527</v>
      </c>
    </row>
    <row r="4" spans="1:20" x14ac:dyDescent="0.3">
      <c r="A4" s="1" t="s">
        <v>734</v>
      </c>
    </row>
    <row r="5" spans="1:20" x14ac:dyDescent="0.3">
      <c r="A5" s="1" t="s">
        <v>735</v>
      </c>
    </row>
    <row r="6" spans="1:20" x14ac:dyDescent="0.3">
      <c r="A6" s="1" t="s">
        <v>186</v>
      </c>
    </row>
    <row r="8" spans="1:20" x14ac:dyDescent="0.3">
      <c r="A8" s="801" t="s">
        <v>69</v>
      </c>
      <c r="B8" s="801"/>
      <c r="C8" s="801"/>
      <c r="D8" s="801"/>
      <c r="E8" s="801"/>
      <c r="F8" s="801"/>
      <c r="G8" s="801"/>
      <c r="H8" s="801"/>
      <c r="I8" s="801"/>
      <c r="J8" s="801"/>
      <c r="K8" s="801"/>
      <c r="L8" s="801"/>
      <c r="M8" s="801"/>
      <c r="N8" s="801"/>
      <c r="O8" s="801"/>
      <c r="P8" s="801"/>
      <c r="Q8" s="801"/>
      <c r="R8" s="801"/>
      <c r="S8" s="801"/>
      <c r="T8" s="801"/>
    </row>
    <row r="9" spans="1:20" x14ac:dyDescent="0.3">
      <c r="C9" s="8"/>
      <c r="D9" s="8"/>
      <c r="E9" s="8"/>
      <c r="F9" s="8"/>
      <c r="G9" s="8"/>
      <c r="H9" s="8"/>
      <c r="I9" s="8"/>
      <c r="J9" s="8"/>
      <c r="K9" s="8"/>
      <c r="L9" s="8"/>
    </row>
    <row r="10" spans="1:20" ht="45" customHeight="1" x14ac:dyDescent="0.3">
      <c r="A10" s="803" t="s">
        <v>35</v>
      </c>
      <c r="B10" s="804" t="s">
        <v>36</v>
      </c>
      <c r="C10" s="806" t="s">
        <v>37</v>
      </c>
      <c r="D10" s="807" t="s">
        <v>931</v>
      </c>
      <c r="E10" s="807" t="s">
        <v>925</v>
      </c>
      <c r="F10" s="807" t="s">
        <v>927</v>
      </c>
      <c r="G10" s="807" t="s">
        <v>926</v>
      </c>
      <c r="H10" s="807" t="s">
        <v>38</v>
      </c>
      <c r="I10" s="807" t="s">
        <v>39</v>
      </c>
      <c r="J10" s="807" t="s">
        <v>40</v>
      </c>
      <c r="K10" s="807" t="s">
        <v>41</v>
      </c>
      <c r="L10" s="807" t="s">
        <v>42</v>
      </c>
      <c r="M10" s="766" t="s">
        <v>928</v>
      </c>
      <c r="N10" s="767"/>
      <c r="O10" s="767"/>
      <c r="P10" s="767"/>
      <c r="Q10" s="767"/>
      <c r="R10" s="767"/>
      <c r="S10" s="767"/>
      <c r="T10" s="768"/>
    </row>
    <row r="11" spans="1:20" ht="64.95" customHeight="1" x14ac:dyDescent="0.3">
      <c r="A11" s="803"/>
      <c r="B11" s="805"/>
      <c r="C11" s="806"/>
      <c r="D11" s="808"/>
      <c r="E11" s="808"/>
      <c r="F11" s="808"/>
      <c r="G11" s="808"/>
      <c r="H11" s="808"/>
      <c r="I11" s="808"/>
      <c r="J11" s="808"/>
      <c r="K11" s="808"/>
      <c r="L11" s="808"/>
      <c r="M11" s="3" t="s">
        <v>43</v>
      </c>
      <c r="N11" s="3" t="s">
        <v>44</v>
      </c>
      <c r="O11" s="3" t="s">
        <v>45</v>
      </c>
      <c r="P11" s="3" t="s">
        <v>46</v>
      </c>
      <c r="Q11" s="3" t="s">
        <v>47</v>
      </c>
      <c r="R11" s="3" t="s">
        <v>48</v>
      </c>
      <c r="S11" s="3" t="s">
        <v>49</v>
      </c>
      <c r="T11" s="3" t="s">
        <v>50</v>
      </c>
    </row>
    <row r="12" spans="1:20" x14ac:dyDescent="0.3">
      <c r="A12" s="9" t="s">
        <v>72</v>
      </c>
      <c r="B12" s="10"/>
      <c r="C12" s="11"/>
      <c r="D12" s="11"/>
      <c r="E12" s="11"/>
      <c r="F12" s="11"/>
      <c r="G12" s="11"/>
      <c r="H12" s="11"/>
      <c r="I12" s="11"/>
      <c r="J12" s="11"/>
      <c r="K12" s="11"/>
      <c r="L12" s="11"/>
      <c r="M12" s="11"/>
      <c r="N12" s="11"/>
      <c r="O12" s="11"/>
      <c r="P12" s="11"/>
      <c r="Q12" s="11"/>
      <c r="R12" s="11"/>
      <c r="S12" s="11"/>
      <c r="T12" s="11"/>
    </row>
    <row r="13" spans="1:20" x14ac:dyDescent="0.3">
      <c r="A13" s="11" t="s">
        <v>2</v>
      </c>
      <c r="B13" s="12"/>
      <c r="C13" s="11"/>
      <c r="D13" s="11"/>
      <c r="E13" s="11"/>
      <c r="F13" s="11"/>
      <c r="G13" s="11"/>
      <c r="H13" s="11"/>
      <c r="I13" s="11"/>
      <c r="J13" s="11"/>
      <c r="K13" s="11"/>
      <c r="L13" s="11"/>
      <c r="M13" s="11"/>
      <c r="N13" s="11"/>
      <c r="O13" s="11"/>
      <c r="P13" s="11"/>
      <c r="Q13" s="11"/>
      <c r="R13" s="11"/>
      <c r="S13" s="11"/>
      <c r="T13" s="11"/>
    </row>
    <row r="14" spans="1:20" x14ac:dyDescent="0.3">
      <c r="A14" s="11" t="s">
        <v>2</v>
      </c>
      <c r="B14" s="12"/>
      <c r="C14" s="11"/>
      <c r="D14" s="11"/>
      <c r="E14" s="11"/>
      <c r="F14" s="11"/>
      <c r="G14" s="11"/>
      <c r="H14" s="11"/>
      <c r="I14" s="11"/>
      <c r="J14" s="11"/>
      <c r="K14" s="11"/>
      <c r="L14" s="11"/>
      <c r="M14" s="11"/>
      <c r="N14" s="11"/>
      <c r="O14" s="11"/>
      <c r="P14" s="11"/>
      <c r="Q14" s="11"/>
      <c r="R14" s="11"/>
      <c r="S14" s="11"/>
      <c r="T14" s="11"/>
    </row>
    <row r="15" spans="1:20" x14ac:dyDescent="0.3">
      <c r="A15" s="11" t="s">
        <v>2</v>
      </c>
      <c r="B15" s="12"/>
      <c r="C15" s="11"/>
      <c r="D15" s="11"/>
      <c r="E15" s="11"/>
      <c r="F15" s="11"/>
      <c r="G15" s="11"/>
      <c r="H15" s="11"/>
      <c r="I15" s="11"/>
      <c r="J15" s="11"/>
      <c r="K15" s="11"/>
      <c r="L15" s="11"/>
      <c r="M15" s="11"/>
      <c r="N15" s="11"/>
      <c r="O15" s="11"/>
      <c r="P15" s="11"/>
      <c r="Q15" s="11"/>
      <c r="R15" s="11"/>
      <c r="S15" s="11"/>
      <c r="T15" s="11"/>
    </row>
    <row r="16" spans="1:20" x14ac:dyDescent="0.3">
      <c r="A16" s="11" t="s">
        <v>2</v>
      </c>
      <c r="B16" s="12"/>
      <c r="C16" s="11"/>
      <c r="D16" s="11"/>
      <c r="E16" s="11"/>
      <c r="F16" s="11"/>
      <c r="G16" s="11"/>
      <c r="H16" s="11"/>
      <c r="I16" s="11"/>
      <c r="J16" s="11"/>
      <c r="K16" s="11"/>
      <c r="L16" s="11"/>
      <c r="M16" s="11"/>
      <c r="N16" s="11"/>
      <c r="O16" s="11"/>
      <c r="P16" s="11"/>
      <c r="Q16" s="11"/>
      <c r="R16" s="11"/>
      <c r="S16" s="11"/>
      <c r="T16" s="11"/>
    </row>
    <row r="17" spans="1:20" x14ac:dyDescent="0.3">
      <c r="A17" s="11" t="s">
        <v>2</v>
      </c>
      <c r="B17" s="12"/>
      <c r="C17" s="11"/>
      <c r="D17" s="11"/>
      <c r="E17" s="11"/>
      <c r="F17" s="11"/>
      <c r="G17" s="11"/>
      <c r="H17" s="11"/>
      <c r="I17" s="11"/>
      <c r="J17" s="11"/>
      <c r="K17" s="11"/>
      <c r="L17" s="11"/>
      <c r="M17" s="11"/>
      <c r="N17" s="11"/>
      <c r="O17" s="11"/>
      <c r="P17" s="11"/>
      <c r="Q17" s="11"/>
      <c r="R17" s="11"/>
      <c r="S17" s="11"/>
      <c r="T17" s="11"/>
    </row>
    <row r="18" spans="1:20" x14ac:dyDescent="0.3">
      <c r="A18" s="9" t="s">
        <v>51</v>
      </c>
      <c r="B18" s="10"/>
      <c r="C18" s="11"/>
      <c r="D18" s="11"/>
      <c r="E18" s="11"/>
      <c r="F18" s="11"/>
      <c r="G18" s="11"/>
      <c r="H18" s="11"/>
      <c r="I18" s="11"/>
      <c r="J18" s="11"/>
      <c r="K18" s="11"/>
      <c r="L18" s="11"/>
      <c r="M18" s="11"/>
      <c r="N18" s="11"/>
      <c r="O18" s="11"/>
      <c r="P18" s="11"/>
      <c r="Q18" s="11"/>
      <c r="R18" s="11"/>
      <c r="S18" s="11"/>
      <c r="T18" s="11"/>
    </row>
    <row r="19" spans="1:20" x14ac:dyDescent="0.3">
      <c r="A19" s="11" t="s">
        <v>2</v>
      </c>
      <c r="B19" s="12"/>
      <c r="C19" s="11"/>
      <c r="D19" s="11"/>
      <c r="E19" s="11"/>
      <c r="F19" s="11"/>
      <c r="G19" s="11"/>
      <c r="H19" s="11"/>
      <c r="I19" s="11"/>
      <c r="J19" s="11"/>
      <c r="K19" s="11"/>
      <c r="L19" s="11"/>
      <c r="M19" s="11"/>
      <c r="N19" s="11"/>
      <c r="O19" s="11"/>
      <c r="P19" s="11"/>
      <c r="Q19" s="11"/>
      <c r="R19" s="11"/>
      <c r="S19" s="11"/>
      <c r="T19" s="11"/>
    </row>
    <row r="20" spans="1:20" x14ac:dyDescent="0.3">
      <c r="A20" s="11" t="s">
        <v>2</v>
      </c>
      <c r="B20" s="12"/>
      <c r="C20" s="11"/>
      <c r="D20" s="11"/>
      <c r="E20" s="11"/>
      <c r="F20" s="11"/>
      <c r="G20" s="11"/>
      <c r="H20" s="11"/>
      <c r="I20" s="11"/>
      <c r="J20" s="11"/>
      <c r="K20" s="11"/>
      <c r="L20" s="11"/>
      <c r="M20" s="11"/>
      <c r="N20" s="11"/>
      <c r="O20" s="11"/>
      <c r="P20" s="11"/>
      <c r="Q20" s="11"/>
      <c r="R20" s="11"/>
      <c r="S20" s="11"/>
      <c r="T20" s="11"/>
    </row>
    <row r="21" spans="1:20" x14ac:dyDescent="0.3">
      <c r="A21" s="11" t="s">
        <v>2</v>
      </c>
      <c r="B21" s="12"/>
      <c r="C21" s="11"/>
      <c r="D21" s="11"/>
      <c r="E21" s="11"/>
      <c r="F21" s="11"/>
      <c r="G21" s="11"/>
      <c r="H21" s="11"/>
      <c r="I21" s="11"/>
      <c r="J21" s="11"/>
      <c r="K21" s="11"/>
      <c r="L21" s="11"/>
      <c r="M21" s="11"/>
      <c r="N21" s="11"/>
      <c r="O21" s="11"/>
      <c r="P21" s="11"/>
      <c r="Q21" s="11"/>
      <c r="R21" s="11"/>
      <c r="S21" s="11"/>
      <c r="T21" s="11"/>
    </row>
    <row r="22" spans="1:20" x14ac:dyDescent="0.3">
      <c r="A22" s="11" t="s">
        <v>2</v>
      </c>
      <c r="B22" s="12"/>
      <c r="C22" s="11"/>
      <c r="D22" s="11"/>
      <c r="E22" s="11"/>
      <c r="F22" s="11"/>
      <c r="G22" s="11"/>
      <c r="H22" s="11"/>
      <c r="I22" s="11"/>
      <c r="J22" s="11"/>
      <c r="K22" s="11"/>
      <c r="L22" s="11"/>
      <c r="M22" s="11"/>
      <c r="N22" s="11"/>
      <c r="O22" s="11"/>
      <c r="P22" s="11"/>
      <c r="Q22" s="11"/>
      <c r="R22" s="11"/>
      <c r="S22" s="11"/>
      <c r="T22" s="11"/>
    </row>
    <row r="23" spans="1:20" x14ac:dyDescent="0.3">
      <c r="A23" s="11" t="s">
        <v>2</v>
      </c>
      <c r="B23" s="12"/>
      <c r="C23" s="11"/>
      <c r="D23" s="11"/>
      <c r="E23" s="11"/>
      <c r="F23" s="11"/>
      <c r="G23" s="11"/>
      <c r="H23" s="11"/>
      <c r="I23" s="11"/>
      <c r="J23" s="11"/>
      <c r="K23" s="11"/>
      <c r="L23" s="11"/>
      <c r="M23" s="11"/>
      <c r="N23" s="11"/>
      <c r="O23" s="11"/>
      <c r="P23" s="11"/>
      <c r="Q23" s="11"/>
      <c r="R23" s="11"/>
      <c r="S23" s="11"/>
      <c r="T23" s="11"/>
    </row>
    <row r="24" spans="1:20" x14ac:dyDescent="0.3">
      <c r="A24" s="9" t="s">
        <v>3</v>
      </c>
      <c r="B24" s="10"/>
      <c r="C24" s="11"/>
      <c r="D24" s="11"/>
      <c r="E24" s="11"/>
      <c r="F24" s="11"/>
      <c r="G24" s="11"/>
      <c r="H24" s="11"/>
      <c r="I24" s="11"/>
      <c r="J24" s="11"/>
      <c r="K24" s="11"/>
      <c r="L24" s="11"/>
      <c r="M24" s="11"/>
      <c r="N24" s="11"/>
      <c r="O24" s="11"/>
      <c r="P24" s="11"/>
      <c r="Q24" s="11"/>
      <c r="R24" s="11"/>
      <c r="S24" s="11"/>
      <c r="T24" s="11"/>
    </row>
    <row r="25" spans="1:20" ht="16.2" x14ac:dyDescent="0.35">
      <c r="A25" s="13" t="s">
        <v>52</v>
      </c>
      <c r="B25" s="10"/>
      <c r="C25" s="7"/>
      <c r="D25" s="7"/>
      <c r="E25" s="7"/>
      <c r="F25" s="7"/>
      <c r="G25" s="7"/>
      <c r="H25" s="7"/>
      <c r="I25" s="7"/>
      <c r="J25" s="7"/>
      <c r="K25" s="7"/>
      <c r="L25" s="7"/>
      <c r="M25" s="7"/>
      <c r="N25" s="7"/>
    </row>
    <row r="26" spans="1:20" ht="16.2" x14ac:dyDescent="0.35">
      <c r="A26" s="14" t="s">
        <v>53</v>
      </c>
      <c r="B26" s="10"/>
      <c r="C26" s="7"/>
      <c r="D26" s="7"/>
      <c r="E26" s="7"/>
      <c r="F26" s="7"/>
      <c r="G26" s="7"/>
      <c r="H26" s="7"/>
      <c r="I26" s="7"/>
      <c r="J26" s="7"/>
      <c r="K26" s="7"/>
      <c r="L26" s="7"/>
      <c r="M26" s="7"/>
      <c r="N26" s="7"/>
    </row>
    <row r="28" spans="1:20" x14ac:dyDescent="0.3">
      <c r="A28" s="15" t="s">
        <v>5</v>
      </c>
      <c r="B28" s="15"/>
      <c r="C28" s="1"/>
      <c r="D28" s="1"/>
      <c r="E28" s="1"/>
    </row>
    <row r="29" spans="1:20" x14ac:dyDescent="0.3">
      <c r="A29" s="1" t="s">
        <v>187</v>
      </c>
      <c r="B29" s="1"/>
      <c r="C29" s="1"/>
      <c r="D29" s="1"/>
      <c r="E29" s="1"/>
      <c r="F29" s="1"/>
    </row>
    <row r="30" spans="1:20" x14ac:dyDescent="0.3">
      <c r="A30" s="1"/>
      <c r="B30" s="1"/>
      <c r="C30" s="1"/>
      <c r="D30" s="1"/>
      <c r="E30" s="1"/>
      <c r="F30" s="1"/>
    </row>
    <row r="31" spans="1:20" x14ac:dyDescent="0.3">
      <c r="A31" s="1"/>
      <c r="B31" s="1"/>
      <c r="C31" s="1"/>
      <c r="D31" s="1"/>
      <c r="E31" s="1"/>
      <c r="F31" s="1"/>
    </row>
    <row r="32" spans="1:20" x14ac:dyDescent="0.3">
      <c r="A32" s="1"/>
      <c r="B32" s="1"/>
      <c r="C32" s="1"/>
      <c r="D32" s="1"/>
      <c r="E32" s="1"/>
      <c r="F32" s="1"/>
    </row>
    <row r="33" spans="1:14" x14ac:dyDescent="0.3">
      <c r="A33" s="1"/>
      <c r="B33" s="1"/>
      <c r="C33" s="1"/>
      <c r="D33" s="1"/>
      <c r="E33" s="1"/>
      <c r="F33" s="1"/>
    </row>
    <row r="34" spans="1:14" x14ac:dyDescent="0.3">
      <c r="A34" s="1"/>
      <c r="B34" s="1"/>
      <c r="C34" s="1"/>
      <c r="D34" s="1"/>
      <c r="E34" s="1"/>
      <c r="F34" s="1"/>
    </row>
    <row r="35" spans="1:14" x14ac:dyDescent="0.3">
      <c r="A35" s="802" t="s">
        <v>1322</v>
      </c>
      <c r="B35" s="802"/>
      <c r="C35" s="1"/>
      <c r="D35" s="1"/>
      <c r="E35" s="1"/>
      <c r="F35" s="1"/>
    </row>
    <row r="36" spans="1:14" x14ac:dyDescent="0.3">
      <c r="G36" s="6" t="s">
        <v>70</v>
      </c>
      <c r="N36" s="29" t="s">
        <v>71</v>
      </c>
    </row>
    <row r="37" spans="1:14" x14ac:dyDescent="0.3">
      <c r="A37" s="802"/>
      <c r="B37" s="802"/>
      <c r="D37" s="6"/>
      <c r="E37" s="6"/>
    </row>
    <row r="38" spans="1:14" x14ac:dyDescent="0.3">
      <c r="C38" s="6"/>
    </row>
  </sheetData>
  <mergeCells count="16">
    <mergeCell ref="A37:B37"/>
    <mergeCell ref="A8:T8"/>
    <mergeCell ref="A10:A11"/>
    <mergeCell ref="B10:B11"/>
    <mergeCell ref="C10:C11"/>
    <mergeCell ref="F10:F11"/>
    <mergeCell ref="K10:K11"/>
    <mergeCell ref="L10:L11"/>
    <mergeCell ref="M10:T10"/>
    <mergeCell ref="G10:G11"/>
    <mergeCell ref="D10:D11"/>
    <mergeCell ref="E10:E11"/>
    <mergeCell ref="H10:H11"/>
    <mergeCell ref="I10:I11"/>
    <mergeCell ref="J10:J11"/>
    <mergeCell ref="A35:B35"/>
  </mergeCells>
  <phoneticPr fontId="3" type="noConversion"/>
  <printOptions horizontalCentered="1"/>
  <pageMargins left="0.27559055118110237" right="0.27559055118110237" top="0.74803149606299213" bottom="0.74803149606299213" header="0.31496062992125984" footer="0.31496062992125984"/>
  <pageSetup paperSize="9" scale="5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09"/>
  <sheetViews>
    <sheetView view="pageBreakPreview" topLeftCell="A41" zoomScale="70" zoomScaleNormal="55" zoomScaleSheetLayoutView="70" workbookViewId="0">
      <selection activeCell="E63" sqref="E63"/>
    </sheetView>
  </sheetViews>
  <sheetFormatPr defaultRowHeight="15.6" x14ac:dyDescent="0.3"/>
  <cols>
    <col min="1" max="1" width="15.88671875" style="424" customWidth="1"/>
    <col min="2" max="2" width="25.88671875" style="424" customWidth="1"/>
    <col min="3" max="3" width="24.44140625" style="424" bestFit="1" customWidth="1"/>
    <col min="4" max="4" width="41" style="436" customWidth="1"/>
    <col min="5" max="5" width="25.88671875" style="424" customWidth="1"/>
    <col min="6" max="6" width="31.33203125" style="424" customWidth="1"/>
    <col min="7" max="7" width="19.88671875" style="424" customWidth="1"/>
    <col min="8" max="8" width="21.33203125" style="424" customWidth="1"/>
    <col min="9" max="9" width="8.88671875" style="424"/>
    <col min="10" max="10" width="19.33203125" style="424" customWidth="1"/>
    <col min="11" max="256" width="8.88671875" style="424"/>
    <col min="257" max="257" width="15.88671875" style="424" customWidth="1"/>
    <col min="258" max="258" width="27" style="424" customWidth="1"/>
    <col min="259" max="259" width="29" style="424" customWidth="1"/>
    <col min="260" max="260" width="39.33203125" style="424" customWidth="1"/>
    <col min="261" max="261" width="28.5546875" style="424" customWidth="1"/>
    <col min="262" max="262" width="36.88671875" style="424" customWidth="1"/>
    <col min="263" max="264" width="50.6640625" style="424" customWidth="1"/>
    <col min="265" max="512" width="8.88671875" style="424"/>
    <col min="513" max="513" width="15.88671875" style="424" customWidth="1"/>
    <col min="514" max="514" width="27" style="424" customWidth="1"/>
    <col min="515" max="515" width="29" style="424" customWidth="1"/>
    <col min="516" max="516" width="39.33203125" style="424" customWidth="1"/>
    <col min="517" max="517" width="28.5546875" style="424" customWidth="1"/>
    <col min="518" max="518" width="36.88671875" style="424" customWidth="1"/>
    <col min="519" max="520" width="50.6640625" style="424" customWidth="1"/>
    <col min="521" max="768" width="8.88671875" style="424"/>
    <col min="769" max="769" width="15.88671875" style="424" customWidth="1"/>
    <col min="770" max="770" width="27" style="424" customWidth="1"/>
    <col min="771" max="771" width="29" style="424" customWidth="1"/>
    <col min="772" max="772" width="39.33203125" style="424" customWidth="1"/>
    <col min="773" max="773" width="28.5546875" style="424" customWidth="1"/>
    <col min="774" max="774" width="36.88671875" style="424" customWidth="1"/>
    <col min="775" max="776" width="50.6640625" style="424" customWidth="1"/>
    <col min="777" max="1024" width="8.88671875" style="424"/>
    <col min="1025" max="1025" width="15.88671875" style="424" customWidth="1"/>
    <col min="1026" max="1026" width="27" style="424" customWidth="1"/>
    <col min="1027" max="1027" width="29" style="424" customWidth="1"/>
    <col min="1028" max="1028" width="39.33203125" style="424" customWidth="1"/>
    <col min="1029" max="1029" width="28.5546875" style="424" customWidth="1"/>
    <col min="1030" max="1030" width="36.88671875" style="424" customWidth="1"/>
    <col min="1031" max="1032" width="50.6640625" style="424" customWidth="1"/>
    <col min="1033" max="1280" width="8.88671875" style="424"/>
    <col min="1281" max="1281" width="15.88671875" style="424" customWidth="1"/>
    <col min="1282" max="1282" width="27" style="424" customWidth="1"/>
    <col min="1283" max="1283" width="29" style="424" customWidth="1"/>
    <col min="1284" max="1284" width="39.33203125" style="424" customWidth="1"/>
    <col min="1285" max="1285" width="28.5546875" style="424" customWidth="1"/>
    <col min="1286" max="1286" width="36.88671875" style="424" customWidth="1"/>
    <col min="1287" max="1288" width="50.6640625" style="424" customWidth="1"/>
    <col min="1289" max="1536" width="8.88671875" style="424"/>
    <col min="1537" max="1537" width="15.88671875" style="424" customWidth="1"/>
    <col min="1538" max="1538" width="27" style="424" customWidth="1"/>
    <col min="1539" max="1539" width="29" style="424" customWidth="1"/>
    <col min="1540" max="1540" width="39.33203125" style="424" customWidth="1"/>
    <col min="1541" max="1541" width="28.5546875" style="424" customWidth="1"/>
    <col min="1542" max="1542" width="36.88671875" style="424" customWidth="1"/>
    <col min="1543" max="1544" width="50.6640625" style="424" customWidth="1"/>
    <col min="1545" max="1792" width="8.88671875" style="424"/>
    <col min="1793" max="1793" width="15.88671875" style="424" customWidth="1"/>
    <col min="1794" max="1794" width="27" style="424" customWidth="1"/>
    <col min="1795" max="1795" width="29" style="424" customWidth="1"/>
    <col min="1796" max="1796" width="39.33203125" style="424" customWidth="1"/>
    <col min="1797" max="1797" width="28.5546875" style="424" customWidth="1"/>
    <col min="1798" max="1798" width="36.88671875" style="424" customWidth="1"/>
    <col min="1799" max="1800" width="50.6640625" style="424" customWidth="1"/>
    <col min="1801" max="2048" width="8.88671875" style="424"/>
    <col min="2049" max="2049" width="15.88671875" style="424" customWidth="1"/>
    <col min="2050" max="2050" width="27" style="424" customWidth="1"/>
    <col min="2051" max="2051" width="29" style="424" customWidth="1"/>
    <col min="2052" max="2052" width="39.33203125" style="424" customWidth="1"/>
    <col min="2053" max="2053" width="28.5546875" style="424" customWidth="1"/>
    <col min="2054" max="2054" width="36.88671875" style="424" customWidth="1"/>
    <col min="2055" max="2056" width="50.6640625" style="424" customWidth="1"/>
    <col min="2057" max="2304" width="8.88671875" style="424"/>
    <col min="2305" max="2305" width="15.88671875" style="424" customWidth="1"/>
    <col min="2306" max="2306" width="27" style="424" customWidth="1"/>
    <col min="2307" max="2307" width="29" style="424" customWidth="1"/>
    <col min="2308" max="2308" width="39.33203125" style="424" customWidth="1"/>
    <col min="2309" max="2309" width="28.5546875" style="424" customWidth="1"/>
    <col min="2310" max="2310" width="36.88671875" style="424" customWidth="1"/>
    <col min="2311" max="2312" width="50.6640625" style="424" customWidth="1"/>
    <col min="2313" max="2560" width="8.88671875" style="424"/>
    <col min="2561" max="2561" width="15.88671875" style="424" customWidth="1"/>
    <col min="2562" max="2562" width="27" style="424" customWidth="1"/>
    <col min="2563" max="2563" width="29" style="424" customWidth="1"/>
    <col min="2564" max="2564" width="39.33203125" style="424" customWidth="1"/>
    <col min="2565" max="2565" width="28.5546875" style="424" customWidth="1"/>
    <col min="2566" max="2566" width="36.88671875" style="424" customWidth="1"/>
    <col min="2567" max="2568" width="50.6640625" style="424" customWidth="1"/>
    <col min="2569" max="2816" width="8.88671875" style="424"/>
    <col min="2817" max="2817" width="15.88671875" style="424" customWidth="1"/>
    <col min="2818" max="2818" width="27" style="424" customWidth="1"/>
    <col min="2819" max="2819" width="29" style="424" customWidth="1"/>
    <col min="2820" max="2820" width="39.33203125" style="424" customWidth="1"/>
    <col min="2821" max="2821" width="28.5546875" style="424" customWidth="1"/>
    <col min="2822" max="2822" width="36.88671875" style="424" customWidth="1"/>
    <col min="2823" max="2824" width="50.6640625" style="424" customWidth="1"/>
    <col min="2825" max="3072" width="8.88671875" style="424"/>
    <col min="3073" max="3073" width="15.88671875" style="424" customWidth="1"/>
    <col min="3074" max="3074" width="27" style="424" customWidth="1"/>
    <col min="3075" max="3075" width="29" style="424" customWidth="1"/>
    <col min="3076" max="3076" width="39.33203125" style="424" customWidth="1"/>
    <col min="3077" max="3077" width="28.5546875" style="424" customWidth="1"/>
    <col min="3078" max="3078" width="36.88671875" style="424" customWidth="1"/>
    <col min="3079" max="3080" width="50.6640625" style="424" customWidth="1"/>
    <col min="3081" max="3328" width="8.88671875" style="424"/>
    <col min="3329" max="3329" width="15.88671875" style="424" customWidth="1"/>
    <col min="3330" max="3330" width="27" style="424" customWidth="1"/>
    <col min="3331" max="3331" width="29" style="424" customWidth="1"/>
    <col min="3332" max="3332" width="39.33203125" style="424" customWidth="1"/>
    <col min="3333" max="3333" width="28.5546875" style="424" customWidth="1"/>
    <col min="3334" max="3334" width="36.88671875" style="424" customWidth="1"/>
    <col min="3335" max="3336" width="50.6640625" style="424" customWidth="1"/>
    <col min="3337" max="3584" width="8.88671875" style="424"/>
    <col min="3585" max="3585" width="15.88671875" style="424" customWidth="1"/>
    <col min="3586" max="3586" width="27" style="424" customWidth="1"/>
    <col min="3587" max="3587" width="29" style="424" customWidth="1"/>
    <col min="3588" max="3588" width="39.33203125" style="424" customWidth="1"/>
    <col min="3589" max="3589" width="28.5546875" style="424" customWidth="1"/>
    <col min="3590" max="3590" width="36.88671875" style="424" customWidth="1"/>
    <col min="3591" max="3592" width="50.6640625" style="424" customWidth="1"/>
    <col min="3593" max="3840" width="8.88671875" style="424"/>
    <col min="3841" max="3841" width="15.88671875" style="424" customWidth="1"/>
    <col min="3842" max="3842" width="27" style="424" customWidth="1"/>
    <col min="3843" max="3843" width="29" style="424" customWidth="1"/>
    <col min="3844" max="3844" width="39.33203125" style="424" customWidth="1"/>
    <col min="3845" max="3845" width="28.5546875" style="424" customWidth="1"/>
    <col min="3846" max="3846" width="36.88671875" style="424" customWidth="1"/>
    <col min="3847" max="3848" width="50.6640625" style="424" customWidth="1"/>
    <col min="3849" max="4096" width="8.88671875" style="424"/>
    <col min="4097" max="4097" width="15.88671875" style="424" customWidth="1"/>
    <col min="4098" max="4098" width="27" style="424" customWidth="1"/>
    <col min="4099" max="4099" width="29" style="424" customWidth="1"/>
    <col min="4100" max="4100" width="39.33203125" style="424" customWidth="1"/>
    <col min="4101" max="4101" width="28.5546875" style="424" customWidth="1"/>
    <col min="4102" max="4102" width="36.88671875" style="424" customWidth="1"/>
    <col min="4103" max="4104" width="50.6640625" style="424" customWidth="1"/>
    <col min="4105" max="4352" width="8.88671875" style="424"/>
    <col min="4353" max="4353" width="15.88671875" style="424" customWidth="1"/>
    <col min="4354" max="4354" width="27" style="424" customWidth="1"/>
    <col min="4355" max="4355" width="29" style="424" customWidth="1"/>
    <col min="4356" max="4356" width="39.33203125" style="424" customWidth="1"/>
    <col min="4357" max="4357" width="28.5546875" style="424" customWidth="1"/>
    <col min="4358" max="4358" width="36.88671875" style="424" customWidth="1"/>
    <col min="4359" max="4360" width="50.6640625" style="424" customWidth="1"/>
    <col min="4361" max="4608" width="8.88671875" style="424"/>
    <col min="4609" max="4609" width="15.88671875" style="424" customWidth="1"/>
    <col min="4610" max="4610" width="27" style="424" customWidth="1"/>
    <col min="4611" max="4611" width="29" style="424" customWidth="1"/>
    <col min="4612" max="4612" width="39.33203125" style="424" customWidth="1"/>
    <col min="4613" max="4613" width="28.5546875" style="424" customWidth="1"/>
    <col min="4614" max="4614" width="36.88671875" style="424" customWidth="1"/>
    <col min="4615" max="4616" width="50.6640625" style="424" customWidth="1"/>
    <col min="4617" max="4864" width="8.88671875" style="424"/>
    <col min="4865" max="4865" width="15.88671875" style="424" customWidth="1"/>
    <col min="4866" max="4866" width="27" style="424" customWidth="1"/>
    <col min="4867" max="4867" width="29" style="424" customWidth="1"/>
    <col min="4868" max="4868" width="39.33203125" style="424" customWidth="1"/>
    <col min="4869" max="4869" width="28.5546875" style="424" customWidth="1"/>
    <col min="4870" max="4870" width="36.88671875" style="424" customWidth="1"/>
    <col min="4871" max="4872" width="50.6640625" style="424" customWidth="1"/>
    <col min="4873" max="5120" width="8.88671875" style="424"/>
    <col min="5121" max="5121" width="15.88671875" style="424" customWidth="1"/>
    <col min="5122" max="5122" width="27" style="424" customWidth="1"/>
    <col min="5123" max="5123" width="29" style="424" customWidth="1"/>
    <col min="5124" max="5124" width="39.33203125" style="424" customWidth="1"/>
    <col min="5125" max="5125" width="28.5546875" style="424" customWidth="1"/>
    <col min="5126" max="5126" width="36.88671875" style="424" customWidth="1"/>
    <col min="5127" max="5128" width="50.6640625" style="424" customWidth="1"/>
    <col min="5129" max="5376" width="8.88671875" style="424"/>
    <col min="5377" max="5377" width="15.88671875" style="424" customWidth="1"/>
    <col min="5378" max="5378" width="27" style="424" customWidth="1"/>
    <col min="5379" max="5379" width="29" style="424" customWidth="1"/>
    <col min="5380" max="5380" width="39.33203125" style="424" customWidth="1"/>
    <col min="5381" max="5381" width="28.5546875" style="424" customWidth="1"/>
    <col min="5382" max="5382" width="36.88671875" style="424" customWidth="1"/>
    <col min="5383" max="5384" width="50.6640625" style="424" customWidth="1"/>
    <col min="5385" max="5632" width="8.88671875" style="424"/>
    <col min="5633" max="5633" width="15.88671875" style="424" customWidth="1"/>
    <col min="5634" max="5634" width="27" style="424" customWidth="1"/>
    <col min="5635" max="5635" width="29" style="424" customWidth="1"/>
    <col min="5636" max="5636" width="39.33203125" style="424" customWidth="1"/>
    <col min="5637" max="5637" width="28.5546875" style="424" customWidth="1"/>
    <col min="5638" max="5638" width="36.88671875" style="424" customWidth="1"/>
    <col min="5639" max="5640" width="50.6640625" style="424" customWidth="1"/>
    <col min="5641" max="5888" width="8.88671875" style="424"/>
    <col min="5889" max="5889" width="15.88671875" style="424" customWidth="1"/>
    <col min="5890" max="5890" width="27" style="424" customWidth="1"/>
    <col min="5891" max="5891" width="29" style="424" customWidth="1"/>
    <col min="5892" max="5892" width="39.33203125" style="424" customWidth="1"/>
    <col min="5893" max="5893" width="28.5546875" style="424" customWidth="1"/>
    <col min="5894" max="5894" width="36.88671875" style="424" customWidth="1"/>
    <col min="5895" max="5896" width="50.6640625" style="424" customWidth="1"/>
    <col min="5897" max="6144" width="8.88671875" style="424"/>
    <col min="6145" max="6145" width="15.88671875" style="424" customWidth="1"/>
    <col min="6146" max="6146" width="27" style="424" customWidth="1"/>
    <col min="6147" max="6147" width="29" style="424" customWidth="1"/>
    <col min="6148" max="6148" width="39.33203125" style="424" customWidth="1"/>
    <col min="6149" max="6149" width="28.5546875" style="424" customWidth="1"/>
    <col min="6150" max="6150" width="36.88671875" style="424" customWidth="1"/>
    <col min="6151" max="6152" width="50.6640625" style="424" customWidth="1"/>
    <col min="6153" max="6400" width="8.88671875" style="424"/>
    <col min="6401" max="6401" width="15.88671875" style="424" customWidth="1"/>
    <col min="6402" max="6402" width="27" style="424" customWidth="1"/>
    <col min="6403" max="6403" width="29" style="424" customWidth="1"/>
    <col min="6404" max="6404" width="39.33203125" style="424" customWidth="1"/>
    <col min="6405" max="6405" width="28.5546875" style="424" customWidth="1"/>
    <col min="6406" max="6406" width="36.88671875" style="424" customWidth="1"/>
    <col min="6407" max="6408" width="50.6640625" style="424" customWidth="1"/>
    <col min="6409" max="6656" width="8.88671875" style="424"/>
    <col min="6657" max="6657" width="15.88671875" style="424" customWidth="1"/>
    <col min="6658" max="6658" width="27" style="424" customWidth="1"/>
    <col min="6659" max="6659" width="29" style="424" customWidth="1"/>
    <col min="6660" max="6660" width="39.33203125" style="424" customWidth="1"/>
    <col min="6661" max="6661" width="28.5546875" style="424" customWidth="1"/>
    <col min="6662" max="6662" width="36.88671875" style="424" customWidth="1"/>
    <col min="6663" max="6664" width="50.6640625" style="424" customWidth="1"/>
    <col min="6665" max="6912" width="8.88671875" style="424"/>
    <col min="6913" max="6913" width="15.88671875" style="424" customWidth="1"/>
    <col min="6914" max="6914" width="27" style="424" customWidth="1"/>
    <col min="6915" max="6915" width="29" style="424" customWidth="1"/>
    <col min="6916" max="6916" width="39.33203125" style="424" customWidth="1"/>
    <col min="6917" max="6917" width="28.5546875" style="424" customWidth="1"/>
    <col min="6918" max="6918" width="36.88671875" style="424" customWidth="1"/>
    <col min="6919" max="6920" width="50.6640625" style="424" customWidth="1"/>
    <col min="6921" max="7168" width="8.88671875" style="424"/>
    <col min="7169" max="7169" width="15.88671875" style="424" customWidth="1"/>
    <col min="7170" max="7170" width="27" style="424" customWidth="1"/>
    <col min="7171" max="7171" width="29" style="424" customWidth="1"/>
    <col min="7172" max="7172" width="39.33203125" style="424" customWidth="1"/>
    <col min="7173" max="7173" width="28.5546875" style="424" customWidth="1"/>
    <col min="7174" max="7174" width="36.88671875" style="424" customWidth="1"/>
    <col min="7175" max="7176" width="50.6640625" style="424" customWidth="1"/>
    <col min="7177" max="7424" width="8.88671875" style="424"/>
    <col min="7425" max="7425" width="15.88671875" style="424" customWidth="1"/>
    <col min="7426" max="7426" width="27" style="424" customWidth="1"/>
    <col min="7427" max="7427" width="29" style="424" customWidth="1"/>
    <col min="7428" max="7428" width="39.33203125" style="424" customWidth="1"/>
    <col min="7429" max="7429" width="28.5546875" style="424" customWidth="1"/>
    <col min="7430" max="7430" width="36.88671875" style="424" customWidth="1"/>
    <col min="7431" max="7432" width="50.6640625" style="424" customWidth="1"/>
    <col min="7433" max="7680" width="8.88671875" style="424"/>
    <col min="7681" max="7681" width="15.88671875" style="424" customWidth="1"/>
    <col min="7682" max="7682" width="27" style="424" customWidth="1"/>
    <col min="7683" max="7683" width="29" style="424" customWidth="1"/>
    <col min="7684" max="7684" width="39.33203125" style="424" customWidth="1"/>
    <col min="7685" max="7685" width="28.5546875" style="424" customWidth="1"/>
    <col min="7686" max="7686" width="36.88671875" style="424" customWidth="1"/>
    <col min="7687" max="7688" width="50.6640625" style="424" customWidth="1"/>
    <col min="7689" max="7936" width="8.88671875" style="424"/>
    <col min="7937" max="7937" width="15.88671875" style="424" customWidth="1"/>
    <col min="7938" max="7938" width="27" style="424" customWidth="1"/>
    <col min="7939" max="7939" width="29" style="424" customWidth="1"/>
    <col min="7940" max="7940" width="39.33203125" style="424" customWidth="1"/>
    <col min="7941" max="7941" width="28.5546875" style="424" customWidth="1"/>
    <col min="7942" max="7942" width="36.88671875" style="424" customWidth="1"/>
    <col min="7943" max="7944" width="50.6640625" style="424" customWidth="1"/>
    <col min="7945" max="8192" width="8.88671875" style="424"/>
    <col min="8193" max="8193" width="15.88671875" style="424" customWidth="1"/>
    <col min="8194" max="8194" width="27" style="424" customWidth="1"/>
    <col min="8195" max="8195" width="29" style="424" customWidth="1"/>
    <col min="8196" max="8196" width="39.33203125" style="424" customWidth="1"/>
    <col min="8197" max="8197" width="28.5546875" style="424" customWidth="1"/>
    <col min="8198" max="8198" width="36.88671875" style="424" customWidth="1"/>
    <col min="8199" max="8200" width="50.6640625" style="424" customWidth="1"/>
    <col min="8201" max="8448" width="8.88671875" style="424"/>
    <col min="8449" max="8449" width="15.88671875" style="424" customWidth="1"/>
    <col min="8450" max="8450" width="27" style="424" customWidth="1"/>
    <col min="8451" max="8451" width="29" style="424" customWidth="1"/>
    <col min="8452" max="8452" width="39.33203125" style="424" customWidth="1"/>
    <col min="8453" max="8453" width="28.5546875" style="424" customWidth="1"/>
    <col min="8454" max="8454" width="36.88671875" style="424" customWidth="1"/>
    <col min="8455" max="8456" width="50.6640625" style="424" customWidth="1"/>
    <col min="8457" max="8704" width="8.88671875" style="424"/>
    <col min="8705" max="8705" width="15.88671875" style="424" customWidth="1"/>
    <col min="8706" max="8706" width="27" style="424" customWidth="1"/>
    <col min="8707" max="8707" width="29" style="424" customWidth="1"/>
    <col min="8708" max="8708" width="39.33203125" style="424" customWidth="1"/>
    <col min="8709" max="8709" width="28.5546875" style="424" customWidth="1"/>
    <col min="8710" max="8710" width="36.88671875" style="424" customWidth="1"/>
    <col min="8711" max="8712" width="50.6640625" style="424" customWidth="1"/>
    <col min="8713" max="8960" width="8.88671875" style="424"/>
    <col min="8961" max="8961" width="15.88671875" style="424" customWidth="1"/>
    <col min="8962" max="8962" width="27" style="424" customWidth="1"/>
    <col min="8963" max="8963" width="29" style="424" customWidth="1"/>
    <col min="8964" max="8964" width="39.33203125" style="424" customWidth="1"/>
    <col min="8965" max="8965" width="28.5546875" style="424" customWidth="1"/>
    <col min="8966" max="8966" width="36.88671875" style="424" customWidth="1"/>
    <col min="8967" max="8968" width="50.6640625" style="424" customWidth="1"/>
    <col min="8969" max="9216" width="8.88671875" style="424"/>
    <col min="9217" max="9217" width="15.88671875" style="424" customWidth="1"/>
    <col min="9218" max="9218" width="27" style="424" customWidth="1"/>
    <col min="9219" max="9219" width="29" style="424" customWidth="1"/>
    <col min="9220" max="9220" width="39.33203125" style="424" customWidth="1"/>
    <col min="9221" max="9221" width="28.5546875" style="424" customWidth="1"/>
    <col min="9222" max="9222" width="36.88671875" style="424" customWidth="1"/>
    <col min="9223" max="9224" width="50.6640625" style="424" customWidth="1"/>
    <col min="9225" max="9472" width="8.88671875" style="424"/>
    <col min="9473" max="9473" width="15.88671875" style="424" customWidth="1"/>
    <col min="9474" max="9474" width="27" style="424" customWidth="1"/>
    <col min="9475" max="9475" width="29" style="424" customWidth="1"/>
    <col min="9476" max="9476" width="39.33203125" style="424" customWidth="1"/>
    <col min="9477" max="9477" width="28.5546875" style="424" customWidth="1"/>
    <col min="9478" max="9478" width="36.88671875" style="424" customWidth="1"/>
    <col min="9479" max="9480" width="50.6640625" style="424" customWidth="1"/>
    <col min="9481" max="9728" width="8.88671875" style="424"/>
    <col min="9729" max="9729" width="15.88671875" style="424" customWidth="1"/>
    <col min="9730" max="9730" width="27" style="424" customWidth="1"/>
    <col min="9731" max="9731" width="29" style="424" customWidth="1"/>
    <col min="9732" max="9732" width="39.33203125" style="424" customWidth="1"/>
    <col min="9733" max="9733" width="28.5546875" style="424" customWidth="1"/>
    <col min="9734" max="9734" width="36.88671875" style="424" customWidth="1"/>
    <col min="9735" max="9736" width="50.6640625" style="424" customWidth="1"/>
    <col min="9737" max="9984" width="8.88671875" style="424"/>
    <col min="9985" max="9985" width="15.88671875" style="424" customWidth="1"/>
    <col min="9986" max="9986" width="27" style="424" customWidth="1"/>
    <col min="9987" max="9987" width="29" style="424" customWidth="1"/>
    <col min="9988" max="9988" width="39.33203125" style="424" customWidth="1"/>
    <col min="9989" max="9989" width="28.5546875" style="424" customWidth="1"/>
    <col min="9990" max="9990" width="36.88671875" style="424" customWidth="1"/>
    <col min="9991" max="9992" width="50.6640625" style="424" customWidth="1"/>
    <col min="9993" max="10240" width="8.88671875" style="424"/>
    <col min="10241" max="10241" width="15.88671875" style="424" customWidth="1"/>
    <col min="10242" max="10242" width="27" style="424" customWidth="1"/>
    <col min="10243" max="10243" width="29" style="424" customWidth="1"/>
    <col min="10244" max="10244" width="39.33203125" style="424" customWidth="1"/>
    <col min="10245" max="10245" width="28.5546875" style="424" customWidth="1"/>
    <col min="10246" max="10246" width="36.88671875" style="424" customWidth="1"/>
    <col min="10247" max="10248" width="50.6640625" style="424" customWidth="1"/>
    <col min="10249" max="10496" width="8.88671875" style="424"/>
    <col min="10497" max="10497" width="15.88671875" style="424" customWidth="1"/>
    <col min="10498" max="10498" width="27" style="424" customWidth="1"/>
    <col min="10499" max="10499" width="29" style="424" customWidth="1"/>
    <col min="10500" max="10500" width="39.33203125" style="424" customWidth="1"/>
    <col min="10501" max="10501" width="28.5546875" style="424" customWidth="1"/>
    <col min="10502" max="10502" width="36.88671875" style="424" customWidth="1"/>
    <col min="10503" max="10504" width="50.6640625" style="424" customWidth="1"/>
    <col min="10505" max="10752" width="8.88671875" style="424"/>
    <col min="10753" max="10753" width="15.88671875" style="424" customWidth="1"/>
    <col min="10754" max="10754" width="27" style="424" customWidth="1"/>
    <col min="10755" max="10755" width="29" style="424" customWidth="1"/>
    <col min="10756" max="10756" width="39.33203125" style="424" customWidth="1"/>
    <col min="10757" max="10757" width="28.5546875" style="424" customWidth="1"/>
    <col min="10758" max="10758" width="36.88671875" style="424" customWidth="1"/>
    <col min="10759" max="10760" width="50.6640625" style="424" customWidth="1"/>
    <col min="10761" max="11008" width="8.88671875" style="424"/>
    <col min="11009" max="11009" width="15.88671875" style="424" customWidth="1"/>
    <col min="11010" max="11010" width="27" style="424" customWidth="1"/>
    <col min="11011" max="11011" width="29" style="424" customWidth="1"/>
    <col min="11012" max="11012" width="39.33203125" style="424" customWidth="1"/>
    <col min="11013" max="11013" width="28.5546875" style="424" customWidth="1"/>
    <col min="11014" max="11014" width="36.88671875" style="424" customWidth="1"/>
    <col min="11015" max="11016" width="50.6640625" style="424" customWidth="1"/>
    <col min="11017" max="11264" width="8.88671875" style="424"/>
    <col min="11265" max="11265" width="15.88671875" style="424" customWidth="1"/>
    <col min="11266" max="11266" width="27" style="424" customWidth="1"/>
    <col min="11267" max="11267" width="29" style="424" customWidth="1"/>
    <col min="11268" max="11268" width="39.33203125" style="424" customWidth="1"/>
    <col min="11269" max="11269" width="28.5546875" style="424" customWidth="1"/>
    <col min="11270" max="11270" width="36.88671875" style="424" customWidth="1"/>
    <col min="11271" max="11272" width="50.6640625" style="424" customWidth="1"/>
    <col min="11273" max="11520" width="8.88671875" style="424"/>
    <col min="11521" max="11521" width="15.88671875" style="424" customWidth="1"/>
    <col min="11522" max="11522" width="27" style="424" customWidth="1"/>
    <col min="11523" max="11523" width="29" style="424" customWidth="1"/>
    <col min="11524" max="11524" width="39.33203125" style="424" customWidth="1"/>
    <col min="11525" max="11525" width="28.5546875" style="424" customWidth="1"/>
    <col min="11526" max="11526" width="36.88671875" style="424" customWidth="1"/>
    <col min="11527" max="11528" width="50.6640625" style="424" customWidth="1"/>
    <col min="11529" max="11776" width="8.88671875" style="424"/>
    <col min="11777" max="11777" width="15.88671875" style="424" customWidth="1"/>
    <col min="11778" max="11778" width="27" style="424" customWidth="1"/>
    <col min="11779" max="11779" width="29" style="424" customWidth="1"/>
    <col min="11780" max="11780" width="39.33203125" style="424" customWidth="1"/>
    <col min="11781" max="11781" width="28.5546875" style="424" customWidth="1"/>
    <col min="11782" max="11782" width="36.88671875" style="424" customWidth="1"/>
    <col min="11783" max="11784" width="50.6640625" style="424" customWidth="1"/>
    <col min="11785" max="12032" width="8.88671875" style="424"/>
    <col min="12033" max="12033" width="15.88671875" style="424" customWidth="1"/>
    <col min="12034" max="12034" width="27" style="424" customWidth="1"/>
    <col min="12035" max="12035" width="29" style="424" customWidth="1"/>
    <col min="12036" max="12036" width="39.33203125" style="424" customWidth="1"/>
    <col min="12037" max="12037" width="28.5546875" style="424" customWidth="1"/>
    <col min="12038" max="12038" width="36.88671875" style="424" customWidth="1"/>
    <col min="12039" max="12040" width="50.6640625" style="424" customWidth="1"/>
    <col min="12041" max="12288" width="8.88671875" style="424"/>
    <col min="12289" max="12289" width="15.88671875" style="424" customWidth="1"/>
    <col min="12290" max="12290" width="27" style="424" customWidth="1"/>
    <col min="12291" max="12291" width="29" style="424" customWidth="1"/>
    <col min="12292" max="12292" width="39.33203125" style="424" customWidth="1"/>
    <col min="12293" max="12293" width="28.5546875" style="424" customWidth="1"/>
    <col min="12294" max="12294" width="36.88671875" style="424" customWidth="1"/>
    <col min="12295" max="12296" width="50.6640625" style="424" customWidth="1"/>
    <col min="12297" max="12544" width="8.88671875" style="424"/>
    <col min="12545" max="12545" width="15.88671875" style="424" customWidth="1"/>
    <col min="12546" max="12546" width="27" style="424" customWidth="1"/>
    <col min="12547" max="12547" width="29" style="424" customWidth="1"/>
    <col min="12548" max="12548" width="39.33203125" style="424" customWidth="1"/>
    <col min="12549" max="12549" width="28.5546875" style="424" customWidth="1"/>
    <col min="12550" max="12550" width="36.88671875" style="424" customWidth="1"/>
    <col min="12551" max="12552" width="50.6640625" style="424" customWidth="1"/>
    <col min="12553" max="12800" width="8.88671875" style="424"/>
    <col min="12801" max="12801" width="15.88671875" style="424" customWidth="1"/>
    <col min="12802" max="12802" width="27" style="424" customWidth="1"/>
    <col min="12803" max="12803" width="29" style="424" customWidth="1"/>
    <col min="12804" max="12804" width="39.33203125" style="424" customWidth="1"/>
    <col min="12805" max="12805" width="28.5546875" style="424" customWidth="1"/>
    <col min="12806" max="12806" width="36.88671875" style="424" customWidth="1"/>
    <col min="12807" max="12808" width="50.6640625" style="424" customWidth="1"/>
    <col min="12809" max="13056" width="8.88671875" style="424"/>
    <col min="13057" max="13057" width="15.88671875" style="424" customWidth="1"/>
    <col min="13058" max="13058" width="27" style="424" customWidth="1"/>
    <col min="13059" max="13059" width="29" style="424" customWidth="1"/>
    <col min="13060" max="13060" width="39.33203125" style="424" customWidth="1"/>
    <col min="13061" max="13061" width="28.5546875" style="424" customWidth="1"/>
    <col min="13062" max="13062" width="36.88671875" style="424" customWidth="1"/>
    <col min="13063" max="13064" width="50.6640625" style="424" customWidth="1"/>
    <col min="13065" max="13312" width="8.88671875" style="424"/>
    <col min="13313" max="13313" width="15.88671875" style="424" customWidth="1"/>
    <col min="13314" max="13314" width="27" style="424" customWidth="1"/>
    <col min="13315" max="13315" width="29" style="424" customWidth="1"/>
    <col min="13316" max="13316" width="39.33203125" style="424" customWidth="1"/>
    <col min="13317" max="13317" width="28.5546875" style="424" customWidth="1"/>
    <col min="13318" max="13318" width="36.88671875" style="424" customWidth="1"/>
    <col min="13319" max="13320" width="50.6640625" style="424" customWidth="1"/>
    <col min="13321" max="13568" width="8.88671875" style="424"/>
    <col min="13569" max="13569" width="15.88671875" style="424" customWidth="1"/>
    <col min="13570" max="13570" width="27" style="424" customWidth="1"/>
    <col min="13571" max="13571" width="29" style="424" customWidth="1"/>
    <col min="13572" max="13572" width="39.33203125" style="424" customWidth="1"/>
    <col min="13573" max="13573" width="28.5546875" style="424" customWidth="1"/>
    <col min="13574" max="13574" width="36.88671875" style="424" customWidth="1"/>
    <col min="13575" max="13576" width="50.6640625" style="424" customWidth="1"/>
    <col min="13577" max="13824" width="8.88671875" style="424"/>
    <col min="13825" max="13825" width="15.88671875" style="424" customWidth="1"/>
    <col min="13826" max="13826" width="27" style="424" customWidth="1"/>
    <col min="13827" max="13827" width="29" style="424" customWidth="1"/>
    <col min="13828" max="13828" width="39.33203125" style="424" customWidth="1"/>
    <col min="13829" max="13829" width="28.5546875" style="424" customWidth="1"/>
    <col min="13830" max="13830" width="36.88671875" style="424" customWidth="1"/>
    <col min="13831" max="13832" width="50.6640625" style="424" customWidth="1"/>
    <col min="13833" max="14080" width="8.88671875" style="424"/>
    <col min="14081" max="14081" width="15.88671875" style="424" customWidth="1"/>
    <col min="14082" max="14082" width="27" style="424" customWidth="1"/>
    <col min="14083" max="14083" width="29" style="424" customWidth="1"/>
    <col min="14084" max="14084" width="39.33203125" style="424" customWidth="1"/>
    <col min="14085" max="14085" width="28.5546875" style="424" customWidth="1"/>
    <col min="14086" max="14086" width="36.88671875" style="424" customWidth="1"/>
    <col min="14087" max="14088" width="50.6640625" style="424" customWidth="1"/>
    <col min="14089" max="14336" width="8.88671875" style="424"/>
    <col min="14337" max="14337" width="15.88671875" style="424" customWidth="1"/>
    <col min="14338" max="14338" width="27" style="424" customWidth="1"/>
    <col min="14339" max="14339" width="29" style="424" customWidth="1"/>
    <col min="14340" max="14340" width="39.33203125" style="424" customWidth="1"/>
    <col min="14341" max="14341" width="28.5546875" style="424" customWidth="1"/>
    <col min="14342" max="14342" width="36.88671875" style="424" customWidth="1"/>
    <col min="14343" max="14344" width="50.6640625" style="424" customWidth="1"/>
    <col min="14345" max="14592" width="8.88671875" style="424"/>
    <col min="14593" max="14593" width="15.88671875" style="424" customWidth="1"/>
    <col min="14594" max="14594" width="27" style="424" customWidth="1"/>
    <col min="14595" max="14595" width="29" style="424" customWidth="1"/>
    <col min="14596" max="14596" width="39.33203125" style="424" customWidth="1"/>
    <col min="14597" max="14597" width="28.5546875" style="424" customWidth="1"/>
    <col min="14598" max="14598" width="36.88671875" style="424" customWidth="1"/>
    <col min="14599" max="14600" width="50.6640625" style="424" customWidth="1"/>
    <col min="14601" max="14848" width="8.88671875" style="424"/>
    <col min="14849" max="14849" width="15.88671875" style="424" customWidth="1"/>
    <col min="14850" max="14850" width="27" style="424" customWidth="1"/>
    <col min="14851" max="14851" width="29" style="424" customWidth="1"/>
    <col min="14852" max="14852" width="39.33203125" style="424" customWidth="1"/>
    <col min="14853" max="14853" width="28.5546875" style="424" customWidth="1"/>
    <col min="14854" max="14854" width="36.88671875" style="424" customWidth="1"/>
    <col min="14855" max="14856" width="50.6640625" style="424" customWidth="1"/>
    <col min="14857" max="15104" width="8.88671875" style="424"/>
    <col min="15105" max="15105" width="15.88671875" style="424" customWidth="1"/>
    <col min="15106" max="15106" width="27" style="424" customWidth="1"/>
    <col min="15107" max="15107" width="29" style="424" customWidth="1"/>
    <col min="15108" max="15108" width="39.33203125" style="424" customWidth="1"/>
    <col min="15109" max="15109" width="28.5546875" style="424" customWidth="1"/>
    <col min="15110" max="15110" width="36.88671875" style="424" customWidth="1"/>
    <col min="15111" max="15112" width="50.6640625" style="424" customWidth="1"/>
    <col min="15113" max="15360" width="8.88671875" style="424"/>
    <col min="15361" max="15361" width="15.88671875" style="424" customWidth="1"/>
    <col min="15362" max="15362" width="27" style="424" customWidth="1"/>
    <col min="15363" max="15363" width="29" style="424" customWidth="1"/>
    <col min="15364" max="15364" width="39.33203125" style="424" customWidth="1"/>
    <col min="15365" max="15365" width="28.5546875" style="424" customWidth="1"/>
    <col min="15366" max="15366" width="36.88671875" style="424" customWidth="1"/>
    <col min="15367" max="15368" width="50.6640625" style="424" customWidth="1"/>
    <col min="15369" max="15616" width="8.88671875" style="424"/>
    <col min="15617" max="15617" width="15.88671875" style="424" customWidth="1"/>
    <col min="15618" max="15618" width="27" style="424" customWidth="1"/>
    <col min="15619" max="15619" width="29" style="424" customWidth="1"/>
    <col min="15620" max="15620" width="39.33203125" style="424" customWidth="1"/>
    <col min="15621" max="15621" width="28.5546875" style="424" customWidth="1"/>
    <col min="15622" max="15622" width="36.88671875" style="424" customWidth="1"/>
    <col min="15623" max="15624" width="50.6640625" style="424" customWidth="1"/>
    <col min="15625" max="15872" width="8.88671875" style="424"/>
    <col min="15873" max="15873" width="15.88671875" style="424" customWidth="1"/>
    <col min="15874" max="15874" width="27" style="424" customWidth="1"/>
    <col min="15875" max="15875" width="29" style="424" customWidth="1"/>
    <col min="15876" max="15876" width="39.33203125" style="424" customWidth="1"/>
    <col min="15877" max="15877" width="28.5546875" style="424" customWidth="1"/>
    <col min="15878" max="15878" width="36.88671875" style="424" customWidth="1"/>
    <col min="15879" max="15880" width="50.6640625" style="424" customWidth="1"/>
    <col min="15881" max="16128" width="8.88671875" style="424"/>
    <col min="16129" max="16129" width="15.88671875" style="424" customWidth="1"/>
    <col min="16130" max="16130" width="27" style="424" customWidth="1"/>
    <col min="16131" max="16131" width="29" style="424" customWidth="1"/>
    <col min="16132" max="16132" width="39.33203125" style="424" customWidth="1"/>
    <col min="16133" max="16133" width="28.5546875" style="424" customWidth="1"/>
    <col min="16134" max="16134" width="36.88671875" style="424" customWidth="1"/>
    <col min="16135" max="16136" width="50.6640625" style="424" customWidth="1"/>
    <col min="16137" max="16384" width="8.88671875" style="424"/>
  </cols>
  <sheetData>
    <row r="2" spans="1:8" ht="20.399999999999999" x14ac:dyDescent="0.35">
      <c r="A2" s="488" t="s">
        <v>544</v>
      </c>
      <c r="B2" s="489"/>
      <c r="C2" s="490"/>
      <c r="D2" s="490"/>
      <c r="E2" s="490"/>
      <c r="F2" s="490"/>
    </row>
    <row r="3" spans="1:8" ht="21" x14ac:dyDescent="0.4">
      <c r="A3" s="488" t="s">
        <v>545</v>
      </c>
      <c r="B3" s="489"/>
      <c r="C3" s="490"/>
      <c r="D3" s="490"/>
      <c r="E3" s="490"/>
      <c r="F3" s="491" t="s">
        <v>553</v>
      </c>
    </row>
    <row r="4" spans="1:8" ht="20.399999999999999" x14ac:dyDescent="0.35">
      <c r="A4" s="488"/>
      <c r="B4" s="489"/>
      <c r="C4" s="490"/>
      <c r="D4" s="490"/>
      <c r="E4" s="490"/>
      <c r="F4" s="490"/>
    </row>
    <row r="5" spans="1:8" ht="21" x14ac:dyDescent="0.4">
      <c r="A5" s="488"/>
      <c r="B5" s="489"/>
      <c r="C5" s="490"/>
      <c r="D5" s="490"/>
      <c r="E5" s="490"/>
      <c r="F5" s="490"/>
      <c r="G5" s="492"/>
      <c r="H5" s="492"/>
    </row>
    <row r="6" spans="1:8" ht="21" x14ac:dyDescent="0.4">
      <c r="A6" s="492"/>
      <c r="B6" s="493"/>
      <c r="C6" s="492"/>
      <c r="D6" s="492"/>
      <c r="E6" s="492"/>
      <c r="F6" s="492"/>
      <c r="G6" s="492"/>
      <c r="H6" s="492"/>
    </row>
    <row r="7" spans="1:8" s="494" customFormat="1" ht="21" x14ac:dyDescent="0.4">
      <c r="A7" s="809" t="s">
        <v>125</v>
      </c>
      <c r="B7" s="809"/>
      <c r="C7" s="809"/>
      <c r="D7" s="809"/>
      <c r="E7" s="809"/>
      <c r="F7" s="809"/>
      <c r="G7" s="492"/>
      <c r="H7" s="492"/>
    </row>
    <row r="8" spans="1:8" ht="21.6" thickBot="1" x14ac:dyDescent="0.45">
      <c r="A8" s="492"/>
      <c r="B8" s="493"/>
      <c r="C8" s="492"/>
      <c r="D8" s="492"/>
      <c r="E8" s="492"/>
      <c r="F8" s="492"/>
    </row>
    <row r="9" spans="1:8" ht="78.599999999999994" thickBot="1" x14ac:dyDescent="0.35">
      <c r="A9" s="495" t="s">
        <v>126</v>
      </c>
      <c r="B9" s="496" t="s">
        <v>121</v>
      </c>
      <c r="C9" s="497" t="s">
        <v>914</v>
      </c>
      <c r="D9" s="497" t="s">
        <v>127</v>
      </c>
      <c r="E9" s="497" t="s">
        <v>128</v>
      </c>
      <c r="F9" s="498" t="s">
        <v>915</v>
      </c>
      <c r="G9" s="499"/>
    </row>
    <row r="10" spans="1:8" ht="21" thickBot="1" x14ac:dyDescent="0.35">
      <c r="A10" s="500">
        <v>1</v>
      </c>
      <c r="B10" s="501">
        <v>2</v>
      </c>
      <c r="C10" s="502">
        <v>3</v>
      </c>
      <c r="D10" s="502">
        <v>4</v>
      </c>
      <c r="E10" s="502">
        <v>5</v>
      </c>
      <c r="F10" s="503">
        <v>6</v>
      </c>
      <c r="G10" s="499"/>
    </row>
    <row r="11" spans="1:8" ht="18.75" customHeight="1" x14ac:dyDescent="0.3">
      <c r="A11" s="810" t="s">
        <v>1373</v>
      </c>
      <c r="B11" s="504" t="s">
        <v>552</v>
      </c>
      <c r="C11" s="505" t="s">
        <v>547</v>
      </c>
      <c r="D11" s="505" t="s">
        <v>548</v>
      </c>
      <c r="E11" s="506"/>
      <c r="F11" s="507">
        <f>636359.5-6216</f>
        <v>630143.5</v>
      </c>
      <c r="G11" s="499"/>
    </row>
    <row r="12" spans="1:8" ht="18.75" customHeight="1" x14ac:dyDescent="0.3">
      <c r="A12" s="811"/>
      <c r="B12" s="162" t="s">
        <v>552</v>
      </c>
      <c r="C12" s="508" t="s">
        <v>547</v>
      </c>
      <c r="D12" s="508" t="s">
        <v>549</v>
      </c>
      <c r="E12" s="509"/>
      <c r="F12" s="510">
        <f>279903.36+46366.53+1258253+258238.8+1124056.14+26859.37+966.35+2200.25-71957.04+3410</f>
        <v>2928296.7600000002</v>
      </c>
    </row>
    <row r="13" spans="1:8" ht="18.75" customHeight="1" x14ac:dyDescent="0.3">
      <c r="A13" s="811"/>
      <c r="B13" s="162" t="s">
        <v>552</v>
      </c>
      <c r="C13" s="508" t="s">
        <v>547</v>
      </c>
      <c r="D13" s="508" t="s">
        <v>950</v>
      </c>
      <c r="E13" s="509"/>
      <c r="F13" s="510">
        <f>4997475.73+259163581+7032915.94</f>
        <v>271193972.67000002</v>
      </c>
      <c r="G13" s="499"/>
      <c r="H13" s="511"/>
    </row>
    <row r="14" spans="1:8" ht="18.75" customHeight="1" x14ac:dyDescent="0.3">
      <c r="A14" s="811"/>
      <c r="B14" s="162" t="s">
        <v>552</v>
      </c>
      <c r="C14" s="508" t="s">
        <v>547</v>
      </c>
      <c r="D14" s="508" t="s">
        <v>550</v>
      </c>
      <c r="E14" s="509"/>
      <c r="F14" s="510">
        <v>124537787.33</v>
      </c>
      <c r="G14" s="499"/>
      <c r="H14" s="511"/>
    </row>
    <row r="15" spans="1:8" ht="18.75" customHeight="1" x14ac:dyDescent="0.3">
      <c r="A15" s="811"/>
      <c r="B15" s="162" t="s">
        <v>552</v>
      </c>
      <c r="C15" s="508" t="s">
        <v>547</v>
      </c>
      <c r="D15" s="512" t="s">
        <v>750</v>
      </c>
      <c r="E15" s="433"/>
      <c r="F15" s="510">
        <v>365739433.87</v>
      </c>
      <c r="G15" s="499"/>
      <c r="H15" s="511"/>
    </row>
    <row r="16" spans="1:8" ht="18.75" customHeight="1" x14ac:dyDescent="0.3">
      <c r="A16" s="812"/>
      <c r="B16" s="162" t="s">
        <v>552</v>
      </c>
      <c r="C16" s="508" t="s">
        <v>547</v>
      </c>
      <c r="D16" s="512" t="s">
        <v>888</v>
      </c>
      <c r="E16" s="433"/>
      <c r="F16" s="510">
        <v>115800801.90000001</v>
      </c>
      <c r="G16" s="499"/>
      <c r="H16" s="511"/>
    </row>
    <row r="17" spans="1:8" ht="18.75" customHeight="1" x14ac:dyDescent="0.3">
      <c r="A17" s="812"/>
      <c r="B17" s="162" t="s">
        <v>552</v>
      </c>
      <c r="C17" s="508" t="s">
        <v>547</v>
      </c>
      <c r="D17" s="508" t="s">
        <v>984</v>
      </c>
      <c r="E17" s="509"/>
      <c r="F17" s="510">
        <v>22055.93</v>
      </c>
      <c r="G17" s="499"/>
      <c r="H17" s="511"/>
    </row>
    <row r="18" spans="1:8" ht="18.75" customHeight="1" x14ac:dyDescent="0.3">
      <c r="A18" s="812"/>
      <c r="B18" s="162" t="s">
        <v>552</v>
      </c>
      <c r="C18" s="508" t="s">
        <v>547</v>
      </c>
      <c r="D18" s="508" t="s">
        <v>962</v>
      </c>
      <c r="E18" s="509"/>
      <c r="F18" s="510">
        <f>51266167.29+300019512.09</f>
        <v>351285679.38</v>
      </c>
      <c r="G18" s="499"/>
      <c r="H18" s="511"/>
    </row>
    <row r="19" spans="1:8" ht="18.75" customHeight="1" x14ac:dyDescent="0.3">
      <c r="A19" s="812"/>
      <c r="B19" s="513" t="s">
        <v>552</v>
      </c>
      <c r="C19" s="514" t="s">
        <v>551</v>
      </c>
      <c r="D19" s="514"/>
      <c r="E19" s="515"/>
      <c r="F19" s="510">
        <f>23841.4-3410</f>
        <v>20431.400000000001</v>
      </c>
      <c r="G19" s="499"/>
    </row>
    <row r="20" spans="1:8" ht="18.75" customHeight="1" x14ac:dyDescent="0.3">
      <c r="A20" s="516"/>
      <c r="B20" s="513" t="s">
        <v>552</v>
      </c>
      <c r="C20" s="514" t="s">
        <v>554</v>
      </c>
      <c r="D20" s="514" t="s">
        <v>549</v>
      </c>
      <c r="E20" s="515">
        <v>851641.65</v>
      </c>
      <c r="F20" s="517">
        <v>100238272.15000001</v>
      </c>
      <c r="G20" s="499"/>
    </row>
    <row r="21" spans="1:8" ht="18.75" customHeight="1" x14ac:dyDescent="0.3">
      <c r="A21" s="516"/>
      <c r="B21" s="513"/>
      <c r="C21" s="514"/>
      <c r="D21" s="514"/>
      <c r="E21" s="515"/>
      <c r="F21" s="517"/>
      <c r="G21" s="499"/>
    </row>
    <row r="22" spans="1:8" ht="19.5" customHeight="1" thickBot="1" x14ac:dyDescent="0.35">
      <c r="A22" s="518"/>
      <c r="B22" s="519" t="s">
        <v>566</v>
      </c>
      <c r="C22" s="520"/>
      <c r="D22" s="520"/>
      <c r="E22" s="520"/>
      <c r="F22" s="521">
        <f>SUM(F11:F21)</f>
        <v>1332396874.8900001</v>
      </c>
      <c r="G22" s="522"/>
      <c r="H22" s="511"/>
    </row>
    <row r="23" spans="1:8" ht="19.5" customHeight="1" x14ac:dyDescent="0.3">
      <c r="A23" s="810" t="s">
        <v>1377</v>
      </c>
      <c r="B23" s="504" t="s">
        <v>552</v>
      </c>
      <c r="C23" s="505" t="s">
        <v>547</v>
      </c>
      <c r="D23" s="505" t="s">
        <v>548</v>
      </c>
      <c r="E23" s="506"/>
      <c r="F23" s="523"/>
      <c r="G23" s="522"/>
      <c r="H23" s="511"/>
    </row>
    <row r="24" spans="1:8" ht="19.5" customHeight="1" x14ac:dyDescent="0.3">
      <c r="A24" s="811"/>
      <c r="B24" s="162" t="s">
        <v>552</v>
      </c>
      <c r="C24" s="508" t="s">
        <v>547</v>
      </c>
      <c r="D24" s="508" t="s">
        <v>549</v>
      </c>
      <c r="E24" s="509"/>
      <c r="F24" s="433"/>
      <c r="G24" s="522"/>
      <c r="H24" s="511"/>
    </row>
    <row r="25" spans="1:8" ht="19.5" customHeight="1" x14ac:dyDescent="0.3">
      <c r="A25" s="811"/>
      <c r="B25" s="162" t="s">
        <v>552</v>
      </c>
      <c r="C25" s="508" t="s">
        <v>547</v>
      </c>
      <c r="D25" s="508" t="s">
        <v>950</v>
      </c>
      <c r="E25" s="509"/>
      <c r="F25" s="433"/>
      <c r="G25" s="522"/>
      <c r="H25" s="511"/>
    </row>
    <row r="26" spans="1:8" ht="19.5" customHeight="1" x14ac:dyDescent="0.3">
      <c r="A26" s="811"/>
      <c r="B26" s="162" t="s">
        <v>552</v>
      </c>
      <c r="C26" s="508" t="s">
        <v>547</v>
      </c>
      <c r="D26" s="508" t="s">
        <v>550</v>
      </c>
      <c r="E26" s="509"/>
      <c r="F26" s="433"/>
      <c r="G26" s="522"/>
      <c r="H26" s="511"/>
    </row>
    <row r="27" spans="1:8" ht="19.5" customHeight="1" x14ac:dyDescent="0.3">
      <c r="A27" s="811"/>
      <c r="B27" s="162" t="s">
        <v>552</v>
      </c>
      <c r="C27" s="508" t="s">
        <v>547</v>
      </c>
      <c r="D27" s="512" t="s">
        <v>750</v>
      </c>
      <c r="E27" s="433"/>
      <c r="F27" s="433"/>
      <c r="G27" s="522"/>
      <c r="H27" s="511"/>
    </row>
    <row r="28" spans="1:8" ht="19.5" customHeight="1" x14ac:dyDescent="0.3">
      <c r="A28" s="812"/>
      <c r="B28" s="162" t="s">
        <v>552</v>
      </c>
      <c r="C28" s="508" t="s">
        <v>547</v>
      </c>
      <c r="D28" s="512" t="s">
        <v>888</v>
      </c>
      <c r="E28" s="433"/>
      <c r="F28" s="433"/>
      <c r="G28" s="522"/>
      <c r="H28" s="511"/>
    </row>
    <row r="29" spans="1:8" ht="19.5" customHeight="1" x14ac:dyDescent="0.3">
      <c r="A29" s="812"/>
      <c r="B29" s="162" t="s">
        <v>552</v>
      </c>
      <c r="C29" s="508" t="s">
        <v>547</v>
      </c>
      <c r="D29" s="508" t="s">
        <v>984</v>
      </c>
      <c r="E29" s="509"/>
      <c r="F29" s="433"/>
      <c r="G29" s="522"/>
      <c r="H29" s="511"/>
    </row>
    <row r="30" spans="1:8" ht="19.5" customHeight="1" x14ac:dyDescent="0.3">
      <c r="A30" s="812"/>
      <c r="B30" s="162" t="s">
        <v>552</v>
      </c>
      <c r="C30" s="508" t="s">
        <v>547</v>
      </c>
      <c r="D30" s="508" t="s">
        <v>962</v>
      </c>
      <c r="E30" s="509"/>
      <c r="F30" s="433"/>
      <c r="G30" s="522"/>
      <c r="H30" s="511"/>
    </row>
    <row r="31" spans="1:8" ht="19.5" customHeight="1" x14ac:dyDescent="0.3">
      <c r="A31" s="812"/>
      <c r="B31" s="513" t="s">
        <v>552</v>
      </c>
      <c r="C31" s="514" t="s">
        <v>551</v>
      </c>
      <c r="D31" s="514"/>
      <c r="E31" s="515"/>
      <c r="F31" s="433"/>
      <c r="H31" s="511"/>
    </row>
    <row r="32" spans="1:8" ht="19.5" customHeight="1" x14ac:dyDescent="0.3">
      <c r="A32" s="516"/>
      <c r="B32" s="513" t="s">
        <v>552</v>
      </c>
      <c r="C32" s="514" t="s">
        <v>554</v>
      </c>
      <c r="D32" s="514" t="s">
        <v>549</v>
      </c>
      <c r="E32" s="515"/>
      <c r="F32" s="433"/>
      <c r="G32" s="522"/>
      <c r="H32" s="511"/>
    </row>
    <row r="33" spans="1:8" ht="19.5" customHeight="1" x14ac:dyDescent="0.3">
      <c r="A33" s="516"/>
      <c r="B33" s="513"/>
      <c r="C33" s="514"/>
      <c r="D33" s="514"/>
      <c r="E33" s="515"/>
      <c r="F33" s="509"/>
      <c r="G33" s="522"/>
      <c r="H33" s="511"/>
    </row>
    <row r="34" spans="1:8" ht="19.5" customHeight="1" thickBot="1" x14ac:dyDescent="0.35">
      <c r="A34" s="518"/>
      <c r="B34" s="519" t="s">
        <v>566</v>
      </c>
      <c r="C34" s="520"/>
      <c r="D34" s="520"/>
      <c r="E34" s="520"/>
      <c r="F34" s="521"/>
      <c r="G34" s="522"/>
      <c r="H34" s="511"/>
    </row>
    <row r="35" spans="1:8" ht="19.5" customHeight="1" x14ac:dyDescent="0.3">
      <c r="A35" s="810" t="s">
        <v>1378</v>
      </c>
      <c r="B35" s="504" t="s">
        <v>552</v>
      </c>
      <c r="C35" s="505" t="s">
        <v>547</v>
      </c>
      <c r="D35" s="505" t="s">
        <v>548</v>
      </c>
      <c r="E35" s="506"/>
      <c r="F35" s="507"/>
      <c r="G35" s="522"/>
      <c r="H35" s="511"/>
    </row>
    <row r="36" spans="1:8" ht="18.75" customHeight="1" x14ac:dyDescent="0.3">
      <c r="A36" s="811"/>
      <c r="B36" s="162" t="s">
        <v>552</v>
      </c>
      <c r="C36" s="508" t="s">
        <v>547</v>
      </c>
      <c r="D36" s="508" t="s">
        <v>549</v>
      </c>
      <c r="E36" s="509"/>
      <c r="F36" s="510"/>
      <c r="G36" s="522"/>
    </row>
    <row r="37" spans="1:8" ht="18.75" customHeight="1" x14ac:dyDescent="0.3">
      <c r="A37" s="811"/>
      <c r="B37" s="162" t="s">
        <v>552</v>
      </c>
      <c r="C37" s="508" t="s">
        <v>547</v>
      </c>
      <c r="D37" s="508" t="s">
        <v>950</v>
      </c>
      <c r="E37" s="509"/>
      <c r="F37" s="510"/>
      <c r="G37" s="522"/>
    </row>
    <row r="38" spans="1:8" ht="18.75" customHeight="1" x14ac:dyDescent="0.3">
      <c r="A38" s="811"/>
      <c r="B38" s="162" t="s">
        <v>552</v>
      </c>
      <c r="C38" s="508" t="s">
        <v>547</v>
      </c>
      <c r="D38" s="508" t="s">
        <v>550</v>
      </c>
      <c r="E38" s="509"/>
      <c r="F38" s="510"/>
      <c r="G38" s="522"/>
    </row>
    <row r="39" spans="1:8" ht="18.75" customHeight="1" x14ac:dyDescent="0.3">
      <c r="A39" s="811"/>
      <c r="B39" s="162" t="s">
        <v>552</v>
      </c>
      <c r="C39" s="508" t="s">
        <v>547</v>
      </c>
      <c r="D39" s="512" t="s">
        <v>750</v>
      </c>
      <c r="E39" s="433"/>
      <c r="F39" s="510"/>
      <c r="G39" s="522"/>
    </row>
    <row r="40" spans="1:8" ht="18.75" customHeight="1" x14ac:dyDescent="0.3">
      <c r="A40" s="812"/>
      <c r="B40" s="162" t="s">
        <v>552</v>
      </c>
      <c r="C40" s="508" t="s">
        <v>547</v>
      </c>
      <c r="D40" s="512" t="s">
        <v>888</v>
      </c>
      <c r="E40" s="433"/>
      <c r="F40" s="510"/>
      <c r="G40" s="499"/>
    </row>
    <row r="41" spans="1:8" ht="22.5" customHeight="1" x14ac:dyDescent="0.3">
      <c r="A41" s="812"/>
      <c r="B41" s="162" t="s">
        <v>552</v>
      </c>
      <c r="C41" s="508" t="s">
        <v>547</v>
      </c>
      <c r="D41" s="508" t="s">
        <v>984</v>
      </c>
      <c r="E41" s="509"/>
      <c r="F41" s="510"/>
      <c r="G41" s="522"/>
    </row>
    <row r="42" spans="1:8" ht="18" x14ac:dyDescent="0.3">
      <c r="A42" s="812"/>
      <c r="B42" s="162" t="s">
        <v>552</v>
      </c>
      <c r="C42" s="508" t="s">
        <v>547</v>
      </c>
      <c r="D42" s="508" t="s">
        <v>962</v>
      </c>
      <c r="E42" s="509"/>
      <c r="F42" s="510"/>
    </row>
    <row r="43" spans="1:8" ht="18" x14ac:dyDescent="0.3">
      <c r="A43" s="812"/>
      <c r="B43" s="513" t="s">
        <v>552</v>
      </c>
      <c r="C43" s="514" t="s">
        <v>551</v>
      </c>
      <c r="D43" s="514"/>
      <c r="E43" s="515"/>
      <c r="F43" s="510"/>
    </row>
    <row r="44" spans="1:8" ht="21" x14ac:dyDescent="0.3">
      <c r="A44" s="516"/>
      <c r="B44" s="513" t="s">
        <v>552</v>
      </c>
      <c r="C44" s="514" t="s">
        <v>554</v>
      </c>
      <c r="D44" s="514" t="s">
        <v>549</v>
      </c>
      <c r="E44" s="515"/>
      <c r="F44" s="517"/>
    </row>
    <row r="45" spans="1:8" ht="21" x14ac:dyDescent="0.3">
      <c r="A45" s="516"/>
      <c r="B45" s="513"/>
      <c r="C45" s="514"/>
      <c r="D45" s="514"/>
      <c r="E45" s="515"/>
      <c r="F45" s="517"/>
    </row>
    <row r="46" spans="1:8" ht="18.600000000000001" thickBot="1" x14ac:dyDescent="0.35">
      <c r="A46" s="518"/>
      <c r="B46" s="519" t="s">
        <v>566</v>
      </c>
      <c r="C46" s="520"/>
      <c r="D46" s="520"/>
      <c r="E46" s="520"/>
      <c r="F46" s="521"/>
    </row>
    <row r="47" spans="1:8" ht="19.5" customHeight="1" x14ac:dyDescent="0.3">
      <c r="A47" s="810" t="s">
        <v>1379</v>
      </c>
      <c r="B47" s="504" t="s">
        <v>552</v>
      </c>
      <c r="C47" s="505" t="s">
        <v>547</v>
      </c>
      <c r="D47" s="505" t="s">
        <v>548</v>
      </c>
      <c r="E47" s="506"/>
      <c r="F47" s="507"/>
      <c r="G47" s="522"/>
      <c r="H47" s="511"/>
    </row>
    <row r="48" spans="1:8" ht="18.75" customHeight="1" x14ac:dyDescent="0.3">
      <c r="A48" s="811"/>
      <c r="B48" s="162" t="s">
        <v>552</v>
      </c>
      <c r="C48" s="508" t="s">
        <v>547</v>
      </c>
      <c r="D48" s="508" t="s">
        <v>549</v>
      </c>
      <c r="E48" s="509"/>
      <c r="F48" s="510"/>
      <c r="G48" s="522"/>
    </row>
    <row r="49" spans="1:7" ht="18.75" customHeight="1" x14ac:dyDescent="0.3">
      <c r="A49" s="811"/>
      <c r="B49" s="162" t="s">
        <v>552</v>
      </c>
      <c r="C49" s="508" t="s">
        <v>547</v>
      </c>
      <c r="D49" s="508" t="s">
        <v>950</v>
      </c>
      <c r="E49" s="509"/>
      <c r="F49" s="510"/>
      <c r="G49" s="522"/>
    </row>
    <row r="50" spans="1:7" ht="18.75" customHeight="1" x14ac:dyDescent="0.3">
      <c r="A50" s="811"/>
      <c r="B50" s="162" t="s">
        <v>552</v>
      </c>
      <c r="C50" s="508" t="s">
        <v>547</v>
      </c>
      <c r="D50" s="508" t="s">
        <v>550</v>
      </c>
      <c r="E50" s="509"/>
      <c r="F50" s="510"/>
      <c r="G50" s="522"/>
    </row>
    <row r="51" spans="1:7" ht="18.75" customHeight="1" x14ac:dyDescent="0.3">
      <c r="A51" s="811"/>
      <c r="B51" s="162" t="s">
        <v>552</v>
      </c>
      <c r="C51" s="508" t="s">
        <v>547</v>
      </c>
      <c r="D51" s="512" t="s">
        <v>750</v>
      </c>
      <c r="E51" s="433"/>
      <c r="F51" s="510"/>
      <c r="G51" s="522"/>
    </row>
    <row r="52" spans="1:7" ht="18.75" customHeight="1" x14ac:dyDescent="0.3">
      <c r="A52" s="812"/>
      <c r="B52" s="162" t="s">
        <v>552</v>
      </c>
      <c r="C52" s="508" t="s">
        <v>547</v>
      </c>
      <c r="D52" s="512" t="s">
        <v>888</v>
      </c>
      <c r="E52" s="433"/>
      <c r="F52" s="510"/>
      <c r="G52" s="499"/>
    </row>
    <row r="53" spans="1:7" ht="22.5" customHeight="1" x14ac:dyDescent="0.3">
      <c r="A53" s="812"/>
      <c r="B53" s="162" t="s">
        <v>552</v>
      </c>
      <c r="C53" s="508" t="s">
        <v>547</v>
      </c>
      <c r="D53" s="508" t="s">
        <v>984</v>
      </c>
      <c r="E53" s="509"/>
      <c r="F53" s="510"/>
      <c r="G53" s="522"/>
    </row>
    <row r="54" spans="1:7" ht="18" x14ac:dyDescent="0.3">
      <c r="A54" s="812"/>
      <c r="B54" s="162" t="s">
        <v>552</v>
      </c>
      <c r="C54" s="508" t="s">
        <v>547</v>
      </c>
      <c r="D54" s="508" t="s">
        <v>962</v>
      </c>
      <c r="E54" s="509"/>
      <c r="F54" s="510"/>
    </row>
    <row r="55" spans="1:7" ht="18" x14ac:dyDescent="0.3">
      <c r="A55" s="812"/>
      <c r="B55" s="513" t="s">
        <v>552</v>
      </c>
      <c r="C55" s="514" t="s">
        <v>551</v>
      </c>
      <c r="D55" s="514"/>
      <c r="E55" s="515"/>
      <c r="F55" s="510"/>
    </row>
    <row r="56" spans="1:7" ht="21" x14ac:dyDescent="0.3">
      <c r="A56" s="516"/>
      <c r="B56" s="513" t="s">
        <v>552</v>
      </c>
      <c r="C56" s="514" t="s">
        <v>554</v>
      </c>
      <c r="D56" s="514" t="s">
        <v>549</v>
      </c>
      <c r="E56" s="515"/>
      <c r="F56" s="517"/>
    </row>
    <row r="57" spans="1:7" ht="21" x14ac:dyDescent="0.3">
      <c r="A57" s="516"/>
      <c r="B57" s="513"/>
      <c r="C57" s="514"/>
      <c r="D57" s="514"/>
      <c r="E57" s="515"/>
      <c r="F57" s="517"/>
    </row>
    <row r="58" spans="1:7" ht="18.600000000000001" thickBot="1" x14ac:dyDescent="0.35">
      <c r="A58" s="518"/>
      <c r="B58" s="519" t="s">
        <v>566</v>
      </c>
      <c r="C58" s="520"/>
      <c r="D58" s="520"/>
      <c r="E58" s="520"/>
      <c r="F58" s="521"/>
    </row>
    <row r="59" spans="1:7" ht="18" x14ac:dyDescent="0.3">
      <c r="A59" s="499"/>
      <c r="B59" s="524"/>
      <c r="C59" s="163"/>
      <c r="D59" s="163"/>
      <c r="E59" s="163"/>
      <c r="F59" s="525"/>
    </row>
    <row r="60" spans="1:7" x14ac:dyDescent="0.3">
      <c r="B60" s="436"/>
      <c r="D60" s="424"/>
    </row>
    <row r="61" spans="1:7" x14ac:dyDescent="0.3">
      <c r="D61" s="424"/>
    </row>
    <row r="62" spans="1:7" x14ac:dyDescent="0.3">
      <c r="D62" s="424"/>
    </row>
    <row r="63" spans="1:7" ht="21" x14ac:dyDescent="0.4">
      <c r="A63" s="526" t="s">
        <v>1380</v>
      </c>
      <c r="B63" s="493"/>
      <c r="C63" s="491" t="s">
        <v>70</v>
      </c>
      <c r="D63" s="527"/>
      <c r="E63" s="527"/>
    </row>
    <row r="64" spans="1:7" x14ac:dyDescent="0.3">
      <c r="B64" s="436"/>
      <c r="D64" s="424"/>
    </row>
    <row r="65" spans="2:5" x14ac:dyDescent="0.3">
      <c r="B65" s="436"/>
      <c r="D65" s="424"/>
      <c r="E65" s="528"/>
    </row>
    <row r="66" spans="2:5" ht="21" x14ac:dyDescent="0.4">
      <c r="B66" s="436"/>
      <c r="D66" s="424"/>
      <c r="E66" s="527" t="s">
        <v>182</v>
      </c>
    </row>
    <row r="67" spans="2:5" x14ac:dyDescent="0.3">
      <c r="B67" s="436"/>
      <c r="D67" s="424"/>
    </row>
    <row r="68" spans="2:5" x14ac:dyDescent="0.3">
      <c r="B68" s="436"/>
      <c r="D68" s="424"/>
    </row>
    <row r="69" spans="2:5" x14ac:dyDescent="0.3">
      <c r="D69" s="424"/>
    </row>
    <row r="70" spans="2:5" x14ac:dyDescent="0.3">
      <c r="D70" s="424"/>
    </row>
    <row r="71" spans="2:5" x14ac:dyDescent="0.3">
      <c r="D71" s="424"/>
    </row>
    <row r="72" spans="2:5" x14ac:dyDescent="0.3">
      <c r="D72" s="424"/>
    </row>
    <row r="73" spans="2:5" x14ac:dyDescent="0.3">
      <c r="D73" s="424"/>
    </row>
    <row r="74" spans="2:5" x14ac:dyDescent="0.3">
      <c r="D74" s="424"/>
    </row>
    <row r="75" spans="2:5" x14ac:dyDescent="0.3">
      <c r="D75" s="424"/>
    </row>
    <row r="76" spans="2:5" x14ac:dyDescent="0.3">
      <c r="D76" s="424"/>
    </row>
    <row r="77" spans="2:5" x14ac:dyDescent="0.3">
      <c r="D77" s="424"/>
    </row>
    <row r="78" spans="2:5" x14ac:dyDescent="0.3">
      <c r="D78" s="424"/>
    </row>
    <row r="79" spans="2:5" x14ac:dyDescent="0.3">
      <c r="D79" s="424"/>
    </row>
    <row r="80" spans="2:5" x14ac:dyDescent="0.3">
      <c r="D80" s="424"/>
    </row>
    <row r="81" s="424" customFormat="1" x14ac:dyDescent="0.3"/>
    <row r="82" s="424" customFormat="1" x14ac:dyDescent="0.3"/>
    <row r="83" s="424" customFormat="1" x14ac:dyDescent="0.3"/>
    <row r="84" s="424" customFormat="1" x14ac:dyDescent="0.3"/>
    <row r="85" s="424" customFormat="1" x14ac:dyDescent="0.3"/>
    <row r="86" s="424" customFormat="1" x14ac:dyDescent="0.3"/>
    <row r="87" s="424" customFormat="1" x14ac:dyDescent="0.3"/>
    <row r="88" s="424" customFormat="1" x14ac:dyDescent="0.3"/>
    <row r="89" s="424" customFormat="1" x14ac:dyDescent="0.3"/>
    <row r="90" s="424" customFormat="1" x14ac:dyDescent="0.3"/>
    <row r="91" s="424" customFormat="1" x14ac:dyDescent="0.3"/>
    <row r="92" s="424" customFormat="1" x14ac:dyDescent="0.3"/>
    <row r="93" s="424" customFormat="1" x14ac:dyDescent="0.3"/>
    <row r="94" s="424" customFormat="1" x14ac:dyDescent="0.3"/>
    <row r="95" s="424" customFormat="1" x14ac:dyDescent="0.3"/>
    <row r="96" s="424" customFormat="1" x14ac:dyDescent="0.3"/>
    <row r="97" s="424" customFormat="1" x14ac:dyDescent="0.3"/>
    <row r="98" s="424" customFormat="1" x14ac:dyDescent="0.3"/>
    <row r="99" s="424" customFormat="1" x14ac:dyDescent="0.3"/>
    <row r="100" s="424" customFormat="1" x14ac:dyDescent="0.3"/>
    <row r="101" s="424" customFormat="1" x14ac:dyDescent="0.3"/>
    <row r="102" s="424" customFormat="1" x14ac:dyDescent="0.3"/>
    <row r="103" s="424" customFormat="1" x14ac:dyDescent="0.3"/>
    <row r="104" s="424" customFormat="1" x14ac:dyDescent="0.3"/>
    <row r="105" s="424" customFormat="1" x14ac:dyDescent="0.3"/>
    <row r="106" s="424" customFormat="1" x14ac:dyDescent="0.3"/>
    <row r="107" s="424" customFormat="1" x14ac:dyDescent="0.3"/>
    <row r="108" s="424" customFormat="1" x14ac:dyDescent="0.3"/>
    <row r="109" s="424" customFormat="1" x14ac:dyDescent="0.3"/>
  </sheetData>
  <mergeCells count="5">
    <mergeCell ref="A7:F7"/>
    <mergeCell ref="A11:A19"/>
    <mergeCell ref="A23:A31"/>
    <mergeCell ref="A35:A43"/>
    <mergeCell ref="A47:A55"/>
  </mergeCells>
  <printOptions horizontalCentered="1"/>
  <pageMargins left="0.27559055118110237" right="0.27559055118110237" top="0.23622047244094491" bottom="0.23622047244094491" header="0.11811023622047245" footer="0.11811023622047245"/>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view="pageBreakPreview" topLeftCell="A10" zoomScale="51" zoomScaleNormal="70" zoomScaleSheetLayoutView="51" zoomScalePageLayoutView="58" workbookViewId="0">
      <selection activeCell="A21" sqref="A21"/>
    </sheetView>
  </sheetViews>
  <sheetFormatPr defaultColWidth="9.109375" defaultRowHeight="15.6" x14ac:dyDescent="0.25"/>
  <cols>
    <col min="1" max="1" width="8.44140625" style="540" customWidth="1"/>
    <col min="2" max="2" width="44.44140625" style="628" customWidth="1"/>
    <col min="3" max="3" width="34.33203125" style="628" customWidth="1"/>
    <col min="4" max="4" width="16.21875" style="628" bestFit="1" customWidth="1"/>
    <col min="5" max="5" width="18.44140625" style="628" bestFit="1" customWidth="1"/>
    <col min="6" max="6" width="17.44140625" style="628" bestFit="1" customWidth="1"/>
    <col min="7" max="7" width="24.44140625" style="628" customWidth="1"/>
    <col min="8" max="12" width="14.6640625" style="628" customWidth="1"/>
    <col min="13" max="257" width="9.109375" style="628"/>
    <col min="258" max="258" width="56" style="628" customWidth="1"/>
    <col min="259" max="259" width="33.88671875" style="628" customWidth="1"/>
    <col min="260" max="260" width="22" style="628" customWidth="1"/>
    <col min="261" max="261" width="23.109375" style="628" customWidth="1"/>
    <col min="262" max="262" width="18.88671875" style="628" customWidth="1"/>
    <col min="263" max="263" width="27.5546875" style="628" customWidth="1"/>
    <col min="264" max="264" width="21.109375" style="628" customWidth="1"/>
    <col min="265" max="265" width="19.88671875" style="628" customWidth="1"/>
    <col min="266" max="266" width="17.5546875" style="628" customWidth="1"/>
    <col min="267" max="267" width="18.33203125" style="628" customWidth="1"/>
    <col min="268" max="268" width="19.5546875" style="628" customWidth="1"/>
    <col min="269" max="513" width="9.109375" style="628"/>
    <col min="514" max="514" width="56" style="628" customWidth="1"/>
    <col min="515" max="515" width="33.88671875" style="628" customWidth="1"/>
    <col min="516" max="516" width="22" style="628" customWidth="1"/>
    <col min="517" max="517" width="23.109375" style="628" customWidth="1"/>
    <col min="518" max="518" width="18.88671875" style="628" customWidth="1"/>
    <col min="519" max="519" width="27.5546875" style="628" customWidth="1"/>
    <col min="520" max="520" width="21.109375" style="628" customWidth="1"/>
    <col min="521" max="521" width="19.88671875" style="628" customWidth="1"/>
    <col min="522" max="522" width="17.5546875" style="628" customWidth="1"/>
    <col min="523" max="523" width="18.33203125" style="628" customWidth="1"/>
    <col min="524" max="524" width="19.5546875" style="628" customWidth="1"/>
    <col min="525" max="769" width="9.109375" style="628"/>
    <col min="770" max="770" width="56" style="628" customWidth="1"/>
    <col min="771" max="771" width="33.88671875" style="628" customWidth="1"/>
    <col min="772" max="772" width="22" style="628" customWidth="1"/>
    <col min="773" max="773" width="23.109375" style="628" customWidth="1"/>
    <col min="774" max="774" width="18.88671875" style="628" customWidth="1"/>
    <col min="775" max="775" width="27.5546875" style="628" customWidth="1"/>
    <col min="776" max="776" width="21.109375" style="628" customWidth="1"/>
    <col min="777" max="777" width="19.88671875" style="628" customWidth="1"/>
    <col min="778" max="778" width="17.5546875" style="628" customWidth="1"/>
    <col min="779" max="779" width="18.33203125" style="628" customWidth="1"/>
    <col min="780" max="780" width="19.5546875" style="628" customWidth="1"/>
    <col min="781" max="1025" width="9.109375" style="628"/>
    <col min="1026" max="1026" width="56" style="628" customWidth="1"/>
    <col min="1027" max="1027" width="33.88671875" style="628" customWidth="1"/>
    <col min="1028" max="1028" width="22" style="628" customWidth="1"/>
    <col min="1029" max="1029" width="23.109375" style="628" customWidth="1"/>
    <col min="1030" max="1030" width="18.88671875" style="628" customWidth="1"/>
    <col min="1031" max="1031" width="27.5546875" style="628" customWidth="1"/>
    <col min="1032" max="1032" width="21.109375" style="628" customWidth="1"/>
    <col min="1033" max="1033" width="19.88671875" style="628" customWidth="1"/>
    <col min="1034" max="1034" width="17.5546875" style="628" customWidth="1"/>
    <col min="1035" max="1035" width="18.33203125" style="628" customWidth="1"/>
    <col min="1036" max="1036" width="19.5546875" style="628" customWidth="1"/>
    <col min="1037" max="1281" width="9.109375" style="628"/>
    <col min="1282" max="1282" width="56" style="628" customWidth="1"/>
    <col min="1283" max="1283" width="33.88671875" style="628" customWidth="1"/>
    <col min="1284" max="1284" width="22" style="628" customWidth="1"/>
    <col min="1285" max="1285" width="23.109375" style="628" customWidth="1"/>
    <col min="1286" max="1286" width="18.88671875" style="628" customWidth="1"/>
    <col min="1287" max="1287" width="27.5546875" style="628" customWidth="1"/>
    <col min="1288" max="1288" width="21.109375" style="628" customWidth="1"/>
    <col min="1289" max="1289" width="19.88671875" style="628" customWidth="1"/>
    <col min="1290" max="1290" width="17.5546875" style="628" customWidth="1"/>
    <col min="1291" max="1291" width="18.33203125" style="628" customWidth="1"/>
    <col min="1292" max="1292" width="19.5546875" style="628" customWidth="1"/>
    <col min="1293" max="1537" width="9.109375" style="628"/>
    <col min="1538" max="1538" width="56" style="628" customWidth="1"/>
    <col min="1539" max="1539" width="33.88671875" style="628" customWidth="1"/>
    <col min="1540" max="1540" width="22" style="628" customWidth="1"/>
    <col min="1541" max="1541" width="23.109375" style="628" customWidth="1"/>
    <col min="1542" max="1542" width="18.88671875" style="628" customWidth="1"/>
    <col min="1543" max="1543" width="27.5546875" style="628" customWidth="1"/>
    <col min="1544" max="1544" width="21.109375" style="628" customWidth="1"/>
    <col min="1545" max="1545" width="19.88671875" style="628" customWidth="1"/>
    <col min="1546" max="1546" width="17.5546875" style="628" customWidth="1"/>
    <col min="1547" max="1547" width="18.33203125" style="628" customWidth="1"/>
    <col min="1548" max="1548" width="19.5546875" style="628" customWidth="1"/>
    <col min="1549" max="1793" width="9.109375" style="628"/>
    <col min="1794" max="1794" width="56" style="628" customWidth="1"/>
    <col min="1795" max="1795" width="33.88671875" style="628" customWidth="1"/>
    <col min="1796" max="1796" width="22" style="628" customWidth="1"/>
    <col min="1797" max="1797" width="23.109375" style="628" customWidth="1"/>
    <col min="1798" max="1798" width="18.88671875" style="628" customWidth="1"/>
    <col min="1799" max="1799" width="27.5546875" style="628" customWidth="1"/>
    <col min="1800" max="1800" width="21.109375" style="628" customWidth="1"/>
    <col min="1801" max="1801" width="19.88671875" style="628" customWidth="1"/>
    <col min="1802" max="1802" width="17.5546875" style="628" customWidth="1"/>
    <col min="1803" max="1803" width="18.33203125" style="628" customWidth="1"/>
    <col min="1804" max="1804" width="19.5546875" style="628" customWidth="1"/>
    <col min="1805" max="2049" width="9.109375" style="628"/>
    <col min="2050" max="2050" width="56" style="628" customWidth="1"/>
    <col min="2051" max="2051" width="33.88671875" style="628" customWidth="1"/>
    <col min="2052" max="2052" width="22" style="628" customWidth="1"/>
    <col min="2053" max="2053" width="23.109375" style="628" customWidth="1"/>
    <col min="2054" max="2054" width="18.88671875" style="628" customWidth="1"/>
    <col min="2055" max="2055" width="27.5546875" style="628" customWidth="1"/>
    <col min="2056" max="2056" width="21.109375" style="628" customWidth="1"/>
    <col min="2057" max="2057" width="19.88671875" style="628" customWidth="1"/>
    <col min="2058" max="2058" width="17.5546875" style="628" customWidth="1"/>
    <col min="2059" max="2059" width="18.33203125" style="628" customWidth="1"/>
    <col min="2060" max="2060" width="19.5546875" style="628" customWidth="1"/>
    <col min="2061" max="2305" width="9.109375" style="628"/>
    <col min="2306" max="2306" width="56" style="628" customWidth="1"/>
    <col min="2307" max="2307" width="33.88671875" style="628" customWidth="1"/>
    <col min="2308" max="2308" width="22" style="628" customWidth="1"/>
    <col min="2309" max="2309" width="23.109375" style="628" customWidth="1"/>
    <col min="2310" max="2310" width="18.88671875" style="628" customWidth="1"/>
    <col min="2311" max="2311" width="27.5546875" style="628" customWidth="1"/>
    <col min="2312" max="2312" width="21.109375" style="628" customWidth="1"/>
    <col min="2313" max="2313" width="19.88671875" style="628" customWidth="1"/>
    <col min="2314" max="2314" width="17.5546875" style="628" customWidth="1"/>
    <col min="2315" max="2315" width="18.33203125" style="628" customWidth="1"/>
    <col min="2316" max="2316" width="19.5546875" style="628" customWidth="1"/>
    <col min="2317" max="2561" width="9.109375" style="628"/>
    <col min="2562" max="2562" width="56" style="628" customWidth="1"/>
    <col min="2563" max="2563" width="33.88671875" style="628" customWidth="1"/>
    <col min="2564" max="2564" width="22" style="628" customWidth="1"/>
    <col min="2565" max="2565" width="23.109375" style="628" customWidth="1"/>
    <col min="2566" max="2566" width="18.88671875" style="628" customWidth="1"/>
    <col min="2567" max="2567" width="27.5546875" style="628" customWidth="1"/>
    <col min="2568" max="2568" width="21.109375" style="628" customWidth="1"/>
    <col min="2569" max="2569" width="19.88671875" style="628" customWidth="1"/>
    <col min="2570" max="2570" width="17.5546875" style="628" customWidth="1"/>
    <col min="2571" max="2571" width="18.33203125" style="628" customWidth="1"/>
    <col min="2572" max="2572" width="19.5546875" style="628" customWidth="1"/>
    <col min="2573" max="2817" width="9.109375" style="628"/>
    <col min="2818" max="2818" width="56" style="628" customWidth="1"/>
    <col min="2819" max="2819" width="33.88671875" style="628" customWidth="1"/>
    <col min="2820" max="2820" width="22" style="628" customWidth="1"/>
    <col min="2821" max="2821" width="23.109375" style="628" customWidth="1"/>
    <col min="2822" max="2822" width="18.88671875" style="628" customWidth="1"/>
    <col min="2823" max="2823" width="27.5546875" style="628" customWidth="1"/>
    <col min="2824" max="2824" width="21.109375" style="628" customWidth="1"/>
    <col min="2825" max="2825" width="19.88671875" style="628" customWidth="1"/>
    <col min="2826" max="2826" width="17.5546875" style="628" customWidth="1"/>
    <col min="2827" max="2827" width="18.33203125" style="628" customWidth="1"/>
    <col min="2828" max="2828" width="19.5546875" style="628" customWidth="1"/>
    <col min="2829" max="3073" width="9.109375" style="628"/>
    <col min="3074" max="3074" width="56" style="628" customWidth="1"/>
    <col min="3075" max="3075" width="33.88671875" style="628" customWidth="1"/>
    <col min="3076" max="3076" width="22" style="628" customWidth="1"/>
    <col min="3077" max="3077" width="23.109375" style="628" customWidth="1"/>
    <col min="3078" max="3078" width="18.88671875" style="628" customWidth="1"/>
    <col min="3079" max="3079" width="27.5546875" style="628" customWidth="1"/>
    <col min="3080" max="3080" width="21.109375" style="628" customWidth="1"/>
    <col min="3081" max="3081" width="19.88671875" style="628" customWidth="1"/>
    <col min="3082" max="3082" width="17.5546875" style="628" customWidth="1"/>
    <col min="3083" max="3083" width="18.33203125" style="628" customWidth="1"/>
    <col min="3084" max="3084" width="19.5546875" style="628" customWidth="1"/>
    <col min="3085" max="3329" width="9.109375" style="628"/>
    <col min="3330" max="3330" width="56" style="628" customWidth="1"/>
    <col min="3331" max="3331" width="33.88671875" style="628" customWidth="1"/>
    <col min="3332" max="3332" width="22" style="628" customWidth="1"/>
    <col min="3333" max="3333" width="23.109375" style="628" customWidth="1"/>
    <col min="3334" max="3334" width="18.88671875" style="628" customWidth="1"/>
    <col min="3335" max="3335" width="27.5546875" style="628" customWidth="1"/>
    <col min="3336" max="3336" width="21.109375" style="628" customWidth="1"/>
    <col min="3337" max="3337" width="19.88671875" style="628" customWidth="1"/>
    <col min="3338" max="3338" width="17.5546875" style="628" customWidth="1"/>
    <col min="3339" max="3339" width="18.33203125" style="628" customWidth="1"/>
    <col min="3340" max="3340" width="19.5546875" style="628" customWidth="1"/>
    <col min="3341" max="3585" width="9.109375" style="628"/>
    <col min="3586" max="3586" width="56" style="628" customWidth="1"/>
    <col min="3587" max="3587" width="33.88671875" style="628" customWidth="1"/>
    <col min="3588" max="3588" width="22" style="628" customWidth="1"/>
    <col min="3589" max="3589" width="23.109375" style="628" customWidth="1"/>
    <col min="3590" max="3590" width="18.88671875" style="628" customWidth="1"/>
    <col min="3591" max="3591" width="27.5546875" style="628" customWidth="1"/>
    <col min="3592" max="3592" width="21.109375" style="628" customWidth="1"/>
    <col min="3593" max="3593" width="19.88671875" style="628" customWidth="1"/>
    <col min="3594" max="3594" width="17.5546875" style="628" customWidth="1"/>
    <col min="3595" max="3595" width="18.33203125" style="628" customWidth="1"/>
    <col min="3596" max="3596" width="19.5546875" style="628" customWidth="1"/>
    <col min="3597" max="3841" width="9.109375" style="628"/>
    <col min="3842" max="3842" width="56" style="628" customWidth="1"/>
    <col min="3843" max="3843" width="33.88671875" style="628" customWidth="1"/>
    <col min="3844" max="3844" width="22" style="628" customWidth="1"/>
    <col min="3845" max="3845" width="23.109375" style="628" customWidth="1"/>
    <col min="3846" max="3846" width="18.88671875" style="628" customWidth="1"/>
    <col min="3847" max="3847" width="27.5546875" style="628" customWidth="1"/>
    <col min="3848" max="3848" width="21.109375" style="628" customWidth="1"/>
    <col min="3849" max="3849" width="19.88671875" style="628" customWidth="1"/>
    <col min="3850" max="3850" width="17.5546875" style="628" customWidth="1"/>
    <col min="3851" max="3851" width="18.33203125" style="628" customWidth="1"/>
    <col min="3852" max="3852" width="19.5546875" style="628" customWidth="1"/>
    <col min="3853" max="4097" width="9.109375" style="628"/>
    <col min="4098" max="4098" width="56" style="628" customWidth="1"/>
    <col min="4099" max="4099" width="33.88671875" style="628" customWidth="1"/>
    <col min="4100" max="4100" width="22" style="628" customWidth="1"/>
    <col min="4101" max="4101" width="23.109375" style="628" customWidth="1"/>
    <col min="4102" max="4102" width="18.88671875" style="628" customWidth="1"/>
    <col min="4103" max="4103" width="27.5546875" style="628" customWidth="1"/>
    <col min="4104" max="4104" width="21.109375" style="628" customWidth="1"/>
    <col min="4105" max="4105" width="19.88671875" style="628" customWidth="1"/>
    <col min="4106" max="4106" width="17.5546875" style="628" customWidth="1"/>
    <col min="4107" max="4107" width="18.33203125" style="628" customWidth="1"/>
    <col min="4108" max="4108" width="19.5546875" style="628" customWidth="1"/>
    <col min="4109" max="4353" width="9.109375" style="628"/>
    <col min="4354" max="4354" width="56" style="628" customWidth="1"/>
    <col min="4355" max="4355" width="33.88671875" style="628" customWidth="1"/>
    <col min="4356" max="4356" width="22" style="628" customWidth="1"/>
    <col min="4357" max="4357" width="23.109375" style="628" customWidth="1"/>
    <col min="4358" max="4358" width="18.88671875" style="628" customWidth="1"/>
    <col min="4359" max="4359" width="27.5546875" style="628" customWidth="1"/>
    <col min="4360" max="4360" width="21.109375" style="628" customWidth="1"/>
    <col min="4361" max="4361" width="19.88671875" style="628" customWidth="1"/>
    <col min="4362" max="4362" width="17.5546875" style="628" customWidth="1"/>
    <col min="4363" max="4363" width="18.33203125" style="628" customWidth="1"/>
    <col min="4364" max="4364" width="19.5546875" style="628" customWidth="1"/>
    <col min="4365" max="4609" width="9.109375" style="628"/>
    <col min="4610" max="4610" width="56" style="628" customWidth="1"/>
    <col min="4611" max="4611" width="33.88671875" style="628" customWidth="1"/>
    <col min="4612" max="4612" width="22" style="628" customWidth="1"/>
    <col min="4613" max="4613" width="23.109375" style="628" customWidth="1"/>
    <col min="4614" max="4614" width="18.88671875" style="628" customWidth="1"/>
    <col min="4615" max="4615" width="27.5546875" style="628" customWidth="1"/>
    <col min="4616" max="4616" width="21.109375" style="628" customWidth="1"/>
    <col min="4617" max="4617" width="19.88671875" style="628" customWidth="1"/>
    <col min="4618" max="4618" width="17.5546875" style="628" customWidth="1"/>
    <col min="4619" max="4619" width="18.33203125" style="628" customWidth="1"/>
    <col min="4620" max="4620" width="19.5546875" style="628" customWidth="1"/>
    <col min="4621" max="4865" width="9.109375" style="628"/>
    <col min="4866" max="4866" width="56" style="628" customWidth="1"/>
    <col min="4867" max="4867" width="33.88671875" style="628" customWidth="1"/>
    <col min="4868" max="4868" width="22" style="628" customWidth="1"/>
    <col min="4869" max="4869" width="23.109375" style="628" customWidth="1"/>
    <col min="4870" max="4870" width="18.88671875" style="628" customWidth="1"/>
    <col min="4871" max="4871" width="27.5546875" style="628" customWidth="1"/>
    <col min="4872" max="4872" width="21.109375" style="628" customWidth="1"/>
    <col min="4873" max="4873" width="19.88671875" style="628" customWidth="1"/>
    <col min="4874" max="4874" width="17.5546875" style="628" customWidth="1"/>
    <col min="4875" max="4875" width="18.33203125" style="628" customWidth="1"/>
    <col min="4876" max="4876" width="19.5546875" style="628" customWidth="1"/>
    <col min="4877" max="5121" width="9.109375" style="628"/>
    <col min="5122" max="5122" width="56" style="628" customWidth="1"/>
    <col min="5123" max="5123" width="33.88671875" style="628" customWidth="1"/>
    <col min="5124" max="5124" width="22" style="628" customWidth="1"/>
    <col min="5125" max="5125" width="23.109375" style="628" customWidth="1"/>
    <col min="5126" max="5126" width="18.88671875" style="628" customWidth="1"/>
    <col min="5127" max="5127" width="27.5546875" style="628" customWidth="1"/>
    <col min="5128" max="5128" width="21.109375" style="628" customWidth="1"/>
    <col min="5129" max="5129" width="19.88671875" style="628" customWidth="1"/>
    <col min="5130" max="5130" width="17.5546875" style="628" customWidth="1"/>
    <col min="5131" max="5131" width="18.33203125" style="628" customWidth="1"/>
    <col min="5132" max="5132" width="19.5546875" style="628" customWidth="1"/>
    <col min="5133" max="5377" width="9.109375" style="628"/>
    <col min="5378" max="5378" width="56" style="628" customWidth="1"/>
    <col min="5379" max="5379" width="33.88671875" style="628" customWidth="1"/>
    <col min="5380" max="5380" width="22" style="628" customWidth="1"/>
    <col min="5381" max="5381" width="23.109375" style="628" customWidth="1"/>
    <col min="5382" max="5382" width="18.88671875" style="628" customWidth="1"/>
    <col min="5383" max="5383" width="27.5546875" style="628" customWidth="1"/>
    <col min="5384" max="5384" width="21.109375" style="628" customWidth="1"/>
    <col min="5385" max="5385" width="19.88671875" style="628" customWidth="1"/>
    <col min="5386" max="5386" width="17.5546875" style="628" customWidth="1"/>
    <col min="5387" max="5387" width="18.33203125" style="628" customWidth="1"/>
    <col min="5388" max="5388" width="19.5546875" style="628" customWidth="1"/>
    <col min="5389" max="5633" width="9.109375" style="628"/>
    <col min="5634" max="5634" width="56" style="628" customWidth="1"/>
    <col min="5635" max="5635" width="33.88671875" style="628" customWidth="1"/>
    <col min="5636" max="5636" width="22" style="628" customWidth="1"/>
    <col min="5637" max="5637" width="23.109375" style="628" customWidth="1"/>
    <col min="5638" max="5638" width="18.88671875" style="628" customWidth="1"/>
    <col min="5639" max="5639" width="27.5546875" style="628" customWidth="1"/>
    <col min="5640" max="5640" width="21.109375" style="628" customWidth="1"/>
    <col min="5641" max="5641" width="19.88671875" style="628" customWidth="1"/>
    <col min="5642" max="5642" width="17.5546875" style="628" customWidth="1"/>
    <col min="5643" max="5643" width="18.33203125" style="628" customWidth="1"/>
    <col min="5644" max="5644" width="19.5546875" style="628" customWidth="1"/>
    <col min="5645" max="5889" width="9.109375" style="628"/>
    <col min="5890" max="5890" width="56" style="628" customWidth="1"/>
    <col min="5891" max="5891" width="33.88671875" style="628" customWidth="1"/>
    <col min="5892" max="5892" width="22" style="628" customWidth="1"/>
    <col min="5893" max="5893" width="23.109375" style="628" customWidth="1"/>
    <col min="5894" max="5894" width="18.88671875" style="628" customWidth="1"/>
    <col min="5895" max="5895" width="27.5546875" style="628" customWidth="1"/>
    <col min="5896" max="5896" width="21.109375" style="628" customWidth="1"/>
    <col min="5897" max="5897" width="19.88671875" style="628" customWidth="1"/>
    <col min="5898" max="5898" width="17.5546875" style="628" customWidth="1"/>
    <col min="5899" max="5899" width="18.33203125" style="628" customWidth="1"/>
    <col min="5900" max="5900" width="19.5546875" style="628" customWidth="1"/>
    <col min="5901" max="6145" width="9.109375" style="628"/>
    <col min="6146" max="6146" width="56" style="628" customWidth="1"/>
    <col min="6147" max="6147" width="33.88671875" style="628" customWidth="1"/>
    <col min="6148" max="6148" width="22" style="628" customWidth="1"/>
    <col min="6149" max="6149" width="23.109375" style="628" customWidth="1"/>
    <col min="6150" max="6150" width="18.88671875" style="628" customWidth="1"/>
    <col min="6151" max="6151" width="27.5546875" style="628" customWidth="1"/>
    <col min="6152" max="6152" width="21.109375" style="628" customWidth="1"/>
    <col min="6153" max="6153" width="19.88671875" style="628" customWidth="1"/>
    <col min="6154" max="6154" width="17.5546875" style="628" customWidth="1"/>
    <col min="6155" max="6155" width="18.33203125" style="628" customWidth="1"/>
    <col min="6156" max="6156" width="19.5546875" style="628" customWidth="1"/>
    <col min="6157" max="6401" width="9.109375" style="628"/>
    <col min="6402" max="6402" width="56" style="628" customWidth="1"/>
    <col min="6403" max="6403" width="33.88671875" style="628" customWidth="1"/>
    <col min="6404" max="6404" width="22" style="628" customWidth="1"/>
    <col min="6405" max="6405" width="23.109375" style="628" customWidth="1"/>
    <col min="6406" max="6406" width="18.88671875" style="628" customWidth="1"/>
    <col min="6407" max="6407" width="27.5546875" style="628" customWidth="1"/>
    <col min="6408" max="6408" width="21.109375" style="628" customWidth="1"/>
    <col min="6409" max="6409" width="19.88671875" style="628" customWidth="1"/>
    <col min="6410" max="6410" width="17.5546875" style="628" customWidth="1"/>
    <col min="6411" max="6411" width="18.33203125" style="628" customWidth="1"/>
    <col min="6412" max="6412" width="19.5546875" style="628" customWidth="1"/>
    <col min="6413" max="6657" width="9.109375" style="628"/>
    <col min="6658" max="6658" width="56" style="628" customWidth="1"/>
    <col min="6659" max="6659" width="33.88671875" style="628" customWidth="1"/>
    <col min="6660" max="6660" width="22" style="628" customWidth="1"/>
    <col min="6661" max="6661" width="23.109375" style="628" customWidth="1"/>
    <col min="6662" max="6662" width="18.88671875" style="628" customWidth="1"/>
    <col min="6663" max="6663" width="27.5546875" style="628" customWidth="1"/>
    <col min="6664" max="6664" width="21.109375" style="628" customWidth="1"/>
    <col min="6665" max="6665" width="19.88671875" style="628" customWidth="1"/>
    <col min="6666" max="6666" width="17.5546875" style="628" customWidth="1"/>
    <col min="6667" max="6667" width="18.33203125" style="628" customWidth="1"/>
    <col min="6668" max="6668" width="19.5546875" style="628" customWidth="1"/>
    <col min="6669" max="6913" width="9.109375" style="628"/>
    <col min="6914" max="6914" width="56" style="628" customWidth="1"/>
    <col min="6915" max="6915" width="33.88671875" style="628" customWidth="1"/>
    <col min="6916" max="6916" width="22" style="628" customWidth="1"/>
    <col min="6917" max="6917" width="23.109375" style="628" customWidth="1"/>
    <col min="6918" max="6918" width="18.88671875" style="628" customWidth="1"/>
    <col min="6919" max="6919" width="27.5546875" style="628" customWidth="1"/>
    <col min="6920" max="6920" width="21.109375" style="628" customWidth="1"/>
    <col min="6921" max="6921" width="19.88671875" style="628" customWidth="1"/>
    <col min="6922" max="6922" width="17.5546875" style="628" customWidth="1"/>
    <col min="6923" max="6923" width="18.33203125" style="628" customWidth="1"/>
    <col min="6924" max="6924" width="19.5546875" style="628" customWidth="1"/>
    <col min="6925" max="7169" width="9.109375" style="628"/>
    <col min="7170" max="7170" width="56" style="628" customWidth="1"/>
    <col min="7171" max="7171" width="33.88671875" style="628" customWidth="1"/>
    <col min="7172" max="7172" width="22" style="628" customWidth="1"/>
    <col min="7173" max="7173" width="23.109375" style="628" customWidth="1"/>
    <col min="7174" max="7174" width="18.88671875" style="628" customWidth="1"/>
    <col min="7175" max="7175" width="27.5546875" style="628" customWidth="1"/>
    <col min="7176" max="7176" width="21.109375" style="628" customWidth="1"/>
    <col min="7177" max="7177" width="19.88671875" style="628" customWidth="1"/>
    <col min="7178" max="7178" width="17.5546875" style="628" customWidth="1"/>
    <col min="7179" max="7179" width="18.33203125" style="628" customWidth="1"/>
    <col min="7180" max="7180" width="19.5546875" style="628" customWidth="1"/>
    <col min="7181" max="7425" width="9.109375" style="628"/>
    <col min="7426" max="7426" width="56" style="628" customWidth="1"/>
    <col min="7427" max="7427" width="33.88671875" style="628" customWidth="1"/>
    <col min="7428" max="7428" width="22" style="628" customWidth="1"/>
    <col min="7429" max="7429" width="23.109375" style="628" customWidth="1"/>
    <col min="7430" max="7430" width="18.88671875" style="628" customWidth="1"/>
    <col min="7431" max="7431" width="27.5546875" style="628" customWidth="1"/>
    <col min="7432" max="7432" width="21.109375" style="628" customWidth="1"/>
    <col min="7433" max="7433" width="19.88671875" style="628" customWidth="1"/>
    <col min="7434" max="7434" width="17.5546875" style="628" customWidth="1"/>
    <col min="7435" max="7435" width="18.33203125" style="628" customWidth="1"/>
    <col min="7436" max="7436" width="19.5546875" style="628" customWidth="1"/>
    <col min="7437" max="7681" width="9.109375" style="628"/>
    <col min="7682" max="7682" width="56" style="628" customWidth="1"/>
    <col min="7683" max="7683" width="33.88671875" style="628" customWidth="1"/>
    <col min="7684" max="7684" width="22" style="628" customWidth="1"/>
    <col min="7685" max="7685" width="23.109375" style="628" customWidth="1"/>
    <col min="7686" max="7686" width="18.88671875" style="628" customWidth="1"/>
    <col min="7687" max="7687" width="27.5546875" style="628" customWidth="1"/>
    <col min="7688" max="7688" width="21.109375" style="628" customWidth="1"/>
    <col min="7689" max="7689" width="19.88671875" style="628" customWidth="1"/>
    <col min="7690" max="7690" width="17.5546875" style="628" customWidth="1"/>
    <col min="7691" max="7691" width="18.33203125" style="628" customWidth="1"/>
    <col min="7692" max="7692" width="19.5546875" style="628" customWidth="1"/>
    <col min="7693" max="7937" width="9.109375" style="628"/>
    <col min="7938" max="7938" width="56" style="628" customWidth="1"/>
    <col min="7939" max="7939" width="33.88671875" style="628" customWidth="1"/>
    <col min="7940" max="7940" width="22" style="628" customWidth="1"/>
    <col min="7941" max="7941" width="23.109375" style="628" customWidth="1"/>
    <col min="7942" max="7942" width="18.88671875" style="628" customWidth="1"/>
    <col min="7943" max="7943" width="27.5546875" style="628" customWidth="1"/>
    <col min="7944" max="7944" width="21.109375" style="628" customWidth="1"/>
    <col min="7945" max="7945" width="19.88671875" style="628" customWidth="1"/>
    <col min="7946" max="7946" width="17.5546875" style="628" customWidth="1"/>
    <col min="7947" max="7947" width="18.33203125" style="628" customWidth="1"/>
    <col min="7948" max="7948" width="19.5546875" style="628" customWidth="1"/>
    <col min="7949" max="8193" width="9.109375" style="628"/>
    <col min="8194" max="8194" width="56" style="628" customWidth="1"/>
    <col min="8195" max="8195" width="33.88671875" style="628" customWidth="1"/>
    <col min="8196" max="8196" width="22" style="628" customWidth="1"/>
    <col min="8197" max="8197" width="23.109375" style="628" customWidth="1"/>
    <col min="8198" max="8198" width="18.88671875" style="628" customWidth="1"/>
    <col min="8199" max="8199" width="27.5546875" style="628" customWidth="1"/>
    <col min="8200" max="8200" width="21.109375" style="628" customWidth="1"/>
    <col min="8201" max="8201" width="19.88671875" style="628" customWidth="1"/>
    <col min="8202" max="8202" width="17.5546875" style="628" customWidth="1"/>
    <col min="8203" max="8203" width="18.33203125" style="628" customWidth="1"/>
    <col min="8204" max="8204" width="19.5546875" style="628" customWidth="1"/>
    <col min="8205" max="8449" width="9.109375" style="628"/>
    <col min="8450" max="8450" width="56" style="628" customWidth="1"/>
    <col min="8451" max="8451" width="33.88671875" style="628" customWidth="1"/>
    <col min="8452" max="8452" width="22" style="628" customWidth="1"/>
    <col min="8453" max="8453" width="23.109375" style="628" customWidth="1"/>
    <col min="8454" max="8454" width="18.88671875" style="628" customWidth="1"/>
    <col min="8455" max="8455" width="27.5546875" style="628" customWidth="1"/>
    <col min="8456" max="8456" width="21.109375" style="628" customWidth="1"/>
    <col min="8457" max="8457" width="19.88671875" style="628" customWidth="1"/>
    <col min="8458" max="8458" width="17.5546875" style="628" customWidth="1"/>
    <col min="8459" max="8459" width="18.33203125" style="628" customWidth="1"/>
    <col min="8460" max="8460" width="19.5546875" style="628" customWidth="1"/>
    <col min="8461" max="8705" width="9.109375" style="628"/>
    <col min="8706" max="8706" width="56" style="628" customWidth="1"/>
    <col min="8707" max="8707" width="33.88671875" style="628" customWidth="1"/>
    <col min="8708" max="8708" width="22" style="628" customWidth="1"/>
    <col min="8709" max="8709" width="23.109375" style="628" customWidth="1"/>
    <col min="8710" max="8710" width="18.88671875" style="628" customWidth="1"/>
    <col min="8711" max="8711" width="27.5546875" style="628" customWidth="1"/>
    <col min="8712" max="8712" width="21.109375" style="628" customWidth="1"/>
    <col min="8713" max="8713" width="19.88671875" style="628" customWidth="1"/>
    <col min="8714" max="8714" width="17.5546875" style="628" customWidth="1"/>
    <col min="8715" max="8715" width="18.33203125" style="628" customWidth="1"/>
    <col min="8716" max="8716" width="19.5546875" style="628" customWidth="1"/>
    <col min="8717" max="8961" width="9.109375" style="628"/>
    <col min="8962" max="8962" width="56" style="628" customWidth="1"/>
    <col min="8963" max="8963" width="33.88671875" style="628" customWidth="1"/>
    <col min="8964" max="8964" width="22" style="628" customWidth="1"/>
    <col min="8965" max="8965" width="23.109375" style="628" customWidth="1"/>
    <col min="8966" max="8966" width="18.88671875" style="628" customWidth="1"/>
    <col min="8967" max="8967" width="27.5546875" style="628" customWidth="1"/>
    <col min="8968" max="8968" width="21.109375" style="628" customWidth="1"/>
    <col min="8969" max="8969" width="19.88671875" style="628" customWidth="1"/>
    <col min="8970" max="8970" width="17.5546875" style="628" customWidth="1"/>
    <col min="8971" max="8971" width="18.33203125" style="628" customWidth="1"/>
    <col min="8972" max="8972" width="19.5546875" style="628" customWidth="1"/>
    <col min="8973" max="9217" width="9.109375" style="628"/>
    <col min="9218" max="9218" width="56" style="628" customWidth="1"/>
    <col min="9219" max="9219" width="33.88671875" style="628" customWidth="1"/>
    <col min="9220" max="9220" width="22" style="628" customWidth="1"/>
    <col min="9221" max="9221" width="23.109375" style="628" customWidth="1"/>
    <col min="9222" max="9222" width="18.88671875" style="628" customWidth="1"/>
    <col min="9223" max="9223" width="27.5546875" style="628" customWidth="1"/>
    <col min="9224" max="9224" width="21.109375" style="628" customWidth="1"/>
    <col min="9225" max="9225" width="19.88671875" style="628" customWidth="1"/>
    <col min="9226" max="9226" width="17.5546875" style="628" customWidth="1"/>
    <col min="9227" max="9227" width="18.33203125" style="628" customWidth="1"/>
    <col min="9228" max="9228" width="19.5546875" style="628" customWidth="1"/>
    <col min="9229" max="9473" width="9.109375" style="628"/>
    <col min="9474" max="9474" width="56" style="628" customWidth="1"/>
    <col min="9475" max="9475" width="33.88671875" style="628" customWidth="1"/>
    <col min="9476" max="9476" width="22" style="628" customWidth="1"/>
    <col min="9477" max="9477" width="23.109375" style="628" customWidth="1"/>
    <col min="9478" max="9478" width="18.88671875" style="628" customWidth="1"/>
    <col min="9479" max="9479" width="27.5546875" style="628" customWidth="1"/>
    <col min="9480" max="9480" width="21.109375" style="628" customWidth="1"/>
    <col min="9481" max="9481" width="19.88671875" style="628" customWidth="1"/>
    <col min="9482" max="9482" width="17.5546875" style="628" customWidth="1"/>
    <col min="9483" max="9483" width="18.33203125" style="628" customWidth="1"/>
    <col min="9484" max="9484" width="19.5546875" style="628" customWidth="1"/>
    <col min="9485" max="9729" width="9.109375" style="628"/>
    <col min="9730" max="9730" width="56" style="628" customWidth="1"/>
    <col min="9731" max="9731" width="33.88671875" style="628" customWidth="1"/>
    <col min="9732" max="9732" width="22" style="628" customWidth="1"/>
    <col min="9733" max="9733" width="23.109375" style="628" customWidth="1"/>
    <col min="9734" max="9734" width="18.88671875" style="628" customWidth="1"/>
    <col min="9735" max="9735" width="27.5546875" style="628" customWidth="1"/>
    <col min="9736" max="9736" width="21.109375" style="628" customWidth="1"/>
    <col min="9737" max="9737" width="19.88671875" style="628" customWidth="1"/>
    <col min="9738" max="9738" width="17.5546875" style="628" customWidth="1"/>
    <col min="9739" max="9739" width="18.33203125" style="628" customWidth="1"/>
    <col min="9740" max="9740" width="19.5546875" style="628" customWidth="1"/>
    <col min="9741" max="9985" width="9.109375" style="628"/>
    <col min="9986" max="9986" width="56" style="628" customWidth="1"/>
    <col min="9987" max="9987" width="33.88671875" style="628" customWidth="1"/>
    <col min="9988" max="9988" width="22" style="628" customWidth="1"/>
    <col min="9989" max="9989" width="23.109375" style="628" customWidth="1"/>
    <col min="9990" max="9990" width="18.88671875" style="628" customWidth="1"/>
    <col min="9991" max="9991" width="27.5546875" style="628" customWidth="1"/>
    <col min="9992" max="9992" width="21.109375" style="628" customWidth="1"/>
    <col min="9993" max="9993" width="19.88671875" style="628" customWidth="1"/>
    <col min="9994" max="9994" width="17.5546875" style="628" customWidth="1"/>
    <col min="9995" max="9995" width="18.33203125" style="628" customWidth="1"/>
    <col min="9996" max="9996" width="19.5546875" style="628" customWidth="1"/>
    <col min="9997" max="10241" width="9.109375" style="628"/>
    <col min="10242" max="10242" width="56" style="628" customWidth="1"/>
    <col min="10243" max="10243" width="33.88671875" style="628" customWidth="1"/>
    <col min="10244" max="10244" width="22" style="628" customWidth="1"/>
    <col min="10245" max="10245" width="23.109375" style="628" customWidth="1"/>
    <col min="10246" max="10246" width="18.88671875" style="628" customWidth="1"/>
    <col min="10247" max="10247" width="27.5546875" style="628" customWidth="1"/>
    <col min="10248" max="10248" width="21.109375" style="628" customWidth="1"/>
    <col min="10249" max="10249" width="19.88671875" style="628" customWidth="1"/>
    <col min="10250" max="10250" width="17.5546875" style="628" customWidth="1"/>
    <col min="10251" max="10251" width="18.33203125" style="628" customWidth="1"/>
    <col min="10252" max="10252" width="19.5546875" style="628" customWidth="1"/>
    <col min="10253" max="10497" width="9.109375" style="628"/>
    <col min="10498" max="10498" width="56" style="628" customWidth="1"/>
    <col min="10499" max="10499" width="33.88671875" style="628" customWidth="1"/>
    <col min="10500" max="10500" width="22" style="628" customWidth="1"/>
    <col min="10501" max="10501" width="23.109375" style="628" customWidth="1"/>
    <col min="10502" max="10502" width="18.88671875" style="628" customWidth="1"/>
    <col min="10503" max="10503" width="27.5546875" style="628" customWidth="1"/>
    <col min="10504" max="10504" width="21.109375" style="628" customWidth="1"/>
    <col min="10505" max="10505" width="19.88671875" style="628" customWidth="1"/>
    <col min="10506" max="10506" width="17.5546875" style="628" customWidth="1"/>
    <col min="10507" max="10507" width="18.33203125" style="628" customWidth="1"/>
    <col min="10508" max="10508" width="19.5546875" style="628" customWidth="1"/>
    <col min="10509" max="10753" width="9.109375" style="628"/>
    <col min="10754" max="10754" width="56" style="628" customWidth="1"/>
    <col min="10755" max="10755" width="33.88671875" style="628" customWidth="1"/>
    <col min="10756" max="10756" width="22" style="628" customWidth="1"/>
    <col min="10757" max="10757" width="23.109375" style="628" customWidth="1"/>
    <col min="10758" max="10758" width="18.88671875" style="628" customWidth="1"/>
    <col min="10759" max="10759" width="27.5546875" style="628" customWidth="1"/>
    <col min="10760" max="10760" width="21.109375" style="628" customWidth="1"/>
    <col min="10761" max="10761" width="19.88671875" style="628" customWidth="1"/>
    <col min="10762" max="10762" width="17.5546875" style="628" customWidth="1"/>
    <col min="10763" max="10763" width="18.33203125" style="628" customWidth="1"/>
    <col min="10764" max="10764" width="19.5546875" style="628" customWidth="1"/>
    <col min="10765" max="11009" width="9.109375" style="628"/>
    <col min="11010" max="11010" width="56" style="628" customWidth="1"/>
    <col min="11011" max="11011" width="33.88671875" style="628" customWidth="1"/>
    <col min="11012" max="11012" width="22" style="628" customWidth="1"/>
    <col min="11013" max="11013" width="23.109375" style="628" customWidth="1"/>
    <col min="11014" max="11014" width="18.88671875" style="628" customWidth="1"/>
    <col min="11015" max="11015" width="27.5546875" style="628" customWidth="1"/>
    <col min="11016" max="11016" width="21.109375" style="628" customWidth="1"/>
    <col min="11017" max="11017" width="19.88671875" style="628" customWidth="1"/>
    <col min="11018" max="11018" width="17.5546875" style="628" customWidth="1"/>
    <col min="11019" max="11019" width="18.33203125" style="628" customWidth="1"/>
    <col min="11020" max="11020" width="19.5546875" style="628" customWidth="1"/>
    <col min="11021" max="11265" width="9.109375" style="628"/>
    <col min="11266" max="11266" width="56" style="628" customWidth="1"/>
    <col min="11267" max="11267" width="33.88671875" style="628" customWidth="1"/>
    <col min="11268" max="11268" width="22" style="628" customWidth="1"/>
    <col min="11269" max="11269" width="23.109375" style="628" customWidth="1"/>
    <col min="11270" max="11270" width="18.88671875" style="628" customWidth="1"/>
    <col min="11271" max="11271" width="27.5546875" style="628" customWidth="1"/>
    <col min="11272" max="11272" width="21.109375" style="628" customWidth="1"/>
    <col min="11273" max="11273" width="19.88671875" style="628" customWidth="1"/>
    <col min="11274" max="11274" width="17.5546875" style="628" customWidth="1"/>
    <col min="11275" max="11275" width="18.33203125" style="628" customWidth="1"/>
    <col min="11276" max="11276" width="19.5546875" style="628" customWidth="1"/>
    <col min="11277" max="11521" width="9.109375" style="628"/>
    <col min="11522" max="11522" width="56" style="628" customWidth="1"/>
    <col min="11523" max="11523" width="33.88671875" style="628" customWidth="1"/>
    <col min="11524" max="11524" width="22" style="628" customWidth="1"/>
    <col min="11525" max="11525" width="23.109375" style="628" customWidth="1"/>
    <col min="11526" max="11526" width="18.88671875" style="628" customWidth="1"/>
    <col min="11527" max="11527" width="27.5546875" style="628" customWidth="1"/>
    <col min="11528" max="11528" width="21.109375" style="628" customWidth="1"/>
    <col min="11529" max="11529" width="19.88671875" style="628" customWidth="1"/>
    <col min="11530" max="11530" width="17.5546875" style="628" customWidth="1"/>
    <col min="11531" max="11531" width="18.33203125" style="628" customWidth="1"/>
    <col min="11532" max="11532" width="19.5546875" style="628" customWidth="1"/>
    <col min="11533" max="11777" width="9.109375" style="628"/>
    <col min="11778" max="11778" width="56" style="628" customWidth="1"/>
    <col min="11779" max="11779" width="33.88671875" style="628" customWidth="1"/>
    <col min="11780" max="11780" width="22" style="628" customWidth="1"/>
    <col min="11781" max="11781" width="23.109375" style="628" customWidth="1"/>
    <col min="11782" max="11782" width="18.88671875" style="628" customWidth="1"/>
    <col min="11783" max="11783" width="27.5546875" style="628" customWidth="1"/>
    <col min="11784" max="11784" width="21.109375" style="628" customWidth="1"/>
    <col min="11785" max="11785" width="19.88671875" style="628" customWidth="1"/>
    <col min="11786" max="11786" width="17.5546875" style="628" customWidth="1"/>
    <col min="11787" max="11787" width="18.33203125" style="628" customWidth="1"/>
    <col min="11788" max="11788" width="19.5546875" style="628" customWidth="1"/>
    <col min="11789" max="12033" width="9.109375" style="628"/>
    <col min="12034" max="12034" width="56" style="628" customWidth="1"/>
    <col min="12035" max="12035" width="33.88671875" style="628" customWidth="1"/>
    <col min="12036" max="12036" width="22" style="628" customWidth="1"/>
    <col min="12037" max="12037" width="23.109375" style="628" customWidth="1"/>
    <col min="12038" max="12038" width="18.88671875" style="628" customWidth="1"/>
    <col min="12039" max="12039" width="27.5546875" style="628" customWidth="1"/>
    <col min="12040" max="12040" width="21.109375" style="628" customWidth="1"/>
    <col min="12041" max="12041" width="19.88671875" style="628" customWidth="1"/>
    <col min="12042" max="12042" width="17.5546875" style="628" customWidth="1"/>
    <col min="12043" max="12043" width="18.33203125" style="628" customWidth="1"/>
    <col min="12044" max="12044" width="19.5546875" style="628" customWidth="1"/>
    <col min="12045" max="12289" width="9.109375" style="628"/>
    <col min="12290" max="12290" width="56" style="628" customWidth="1"/>
    <col min="12291" max="12291" width="33.88671875" style="628" customWidth="1"/>
    <col min="12292" max="12292" width="22" style="628" customWidth="1"/>
    <col min="12293" max="12293" width="23.109375" style="628" customWidth="1"/>
    <col min="12294" max="12294" width="18.88671875" style="628" customWidth="1"/>
    <col min="12295" max="12295" width="27.5546875" style="628" customWidth="1"/>
    <col min="12296" max="12296" width="21.109375" style="628" customWidth="1"/>
    <col min="12297" max="12297" width="19.88671875" style="628" customWidth="1"/>
    <col min="12298" max="12298" width="17.5546875" style="628" customWidth="1"/>
    <col min="12299" max="12299" width="18.33203125" style="628" customWidth="1"/>
    <col min="12300" max="12300" width="19.5546875" style="628" customWidth="1"/>
    <col min="12301" max="12545" width="9.109375" style="628"/>
    <col min="12546" max="12546" width="56" style="628" customWidth="1"/>
    <col min="12547" max="12547" width="33.88671875" style="628" customWidth="1"/>
    <col min="12548" max="12548" width="22" style="628" customWidth="1"/>
    <col min="12549" max="12549" width="23.109375" style="628" customWidth="1"/>
    <col min="12550" max="12550" width="18.88671875" style="628" customWidth="1"/>
    <col min="12551" max="12551" width="27.5546875" style="628" customWidth="1"/>
    <col min="12552" max="12552" width="21.109375" style="628" customWidth="1"/>
    <col min="12553" max="12553" width="19.88671875" style="628" customWidth="1"/>
    <col min="12554" max="12554" width="17.5546875" style="628" customWidth="1"/>
    <col min="12555" max="12555" width="18.33203125" style="628" customWidth="1"/>
    <col min="12556" max="12556" width="19.5546875" style="628" customWidth="1"/>
    <col min="12557" max="12801" width="9.109375" style="628"/>
    <col min="12802" max="12802" width="56" style="628" customWidth="1"/>
    <col min="12803" max="12803" width="33.88671875" style="628" customWidth="1"/>
    <col min="12804" max="12804" width="22" style="628" customWidth="1"/>
    <col min="12805" max="12805" width="23.109375" style="628" customWidth="1"/>
    <col min="12806" max="12806" width="18.88671875" style="628" customWidth="1"/>
    <col min="12807" max="12807" width="27.5546875" style="628" customWidth="1"/>
    <col min="12808" max="12808" width="21.109375" style="628" customWidth="1"/>
    <col min="12809" max="12809" width="19.88671875" style="628" customWidth="1"/>
    <col min="12810" max="12810" width="17.5546875" style="628" customWidth="1"/>
    <col min="12811" max="12811" width="18.33203125" style="628" customWidth="1"/>
    <col min="12812" max="12812" width="19.5546875" style="628" customWidth="1"/>
    <col min="12813" max="13057" width="9.109375" style="628"/>
    <col min="13058" max="13058" width="56" style="628" customWidth="1"/>
    <col min="13059" max="13059" width="33.88671875" style="628" customWidth="1"/>
    <col min="13060" max="13060" width="22" style="628" customWidth="1"/>
    <col min="13061" max="13061" width="23.109375" style="628" customWidth="1"/>
    <col min="13062" max="13062" width="18.88671875" style="628" customWidth="1"/>
    <col min="13063" max="13063" width="27.5546875" style="628" customWidth="1"/>
    <col min="13064" max="13064" width="21.109375" style="628" customWidth="1"/>
    <col min="13065" max="13065" width="19.88671875" style="628" customWidth="1"/>
    <col min="13066" max="13066" width="17.5546875" style="628" customWidth="1"/>
    <col min="13067" max="13067" width="18.33203125" style="628" customWidth="1"/>
    <col min="13068" max="13068" width="19.5546875" style="628" customWidth="1"/>
    <col min="13069" max="13313" width="9.109375" style="628"/>
    <col min="13314" max="13314" width="56" style="628" customWidth="1"/>
    <col min="13315" max="13315" width="33.88671875" style="628" customWidth="1"/>
    <col min="13316" max="13316" width="22" style="628" customWidth="1"/>
    <col min="13317" max="13317" width="23.109375" style="628" customWidth="1"/>
    <col min="13318" max="13318" width="18.88671875" style="628" customWidth="1"/>
    <col min="13319" max="13319" width="27.5546875" style="628" customWidth="1"/>
    <col min="13320" max="13320" width="21.109375" style="628" customWidth="1"/>
    <col min="13321" max="13321" width="19.88671875" style="628" customWidth="1"/>
    <col min="13322" max="13322" width="17.5546875" style="628" customWidth="1"/>
    <col min="13323" max="13323" width="18.33203125" style="628" customWidth="1"/>
    <col min="13324" max="13324" width="19.5546875" style="628" customWidth="1"/>
    <col min="13325" max="13569" width="9.109375" style="628"/>
    <col min="13570" max="13570" width="56" style="628" customWidth="1"/>
    <col min="13571" max="13571" width="33.88671875" style="628" customWidth="1"/>
    <col min="13572" max="13572" width="22" style="628" customWidth="1"/>
    <col min="13573" max="13573" width="23.109375" style="628" customWidth="1"/>
    <col min="13574" max="13574" width="18.88671875" style="628" customWidth="1"/>
    <col min="13575" max="13575" width="27.5546875" style="628" customWidth="1"/>
    <col min="13576" max="13576" width="21.109375" style="628" customWidth="1"/>
    <col min="13577" max="13577" width="19.88671875" style="628" customWidth="1"/>
    <col min="13578" max="13578" width="17.5546875" style="628" customWidth="1"/>
    <col min="13579" max="13579" width="18.33203125" style="628" customWidth="1"/>
    <col min="13580" max="13580" width="19.5546875" style="628" customWidth="1"/>
    <col min="13581" max="13825" width="9.109375" style="628"/>
    <col min="13826" max="13826" width="56" style="628" customWidth="1"/>
    <col min="13827" max="13827" width="33.88671875" style="628" customWidth="1"/>
    <col min="13828" max="13828" width="22" style="628" customWidth="1"/>
    <col min="13829" max="13829" width="23.109375" style="628" customWidth="1"/>
    <col min="13830" max="13830" width="18.88671875" style="628" customWidth="1"/>
    <col min="13831" max="13831" width="27.5546875" style="628" customWidth="1"/>
    <col min="13832" max="13832" width="21.109375" style="628" customWidth="1"/>
    <col min="13833" max="13833" width="19.88671875" style="628" customWidth="1"/>
    <col min="13834" max="13834" width="17.5546875" style="628" customWidth="1"/>
    <col min="13835" max="13835" width="18.33203125" style="628" customWidth="1"/>
    <col min="13836" max="13836" width="19.5546875" style="628" customWidth="1"/>
    <col min="13837" max="14081" width="9.109375" style="628"/>
    <col min="14082" max="14082" width="56" style="628" customWidth="1"/>
    <col min="14083" max="14083" width="33.88671875" style="628" customWidth="1"/>
    <col min="14084" max="14084" width="22" style="628" customWidth="1"/>
    <col min="14085" max="14085" width="23.109375" style="628" customWidth="1"/>
    <col min="14086" max="14086" width="18.88671875" style="628" customWidth="1"/>
    <col min="14087" max="14087" width="27.5546875" style="628" customWidth="1"/>
    <col min="14088" max="14088" width="21.109375" style="628" customWidth="1"/>
    <col min="14089" max="14089" width="19.88671875" style="628" customWidth="1"/>
    <col min="14090" max="14090" width="17.5546875" style="628" customWidth="1"/>
    <col min="14091" max="14091" width="18.33203125" style="628" customWidth="1"/>
    <col min="14092" max="14092" width="19.5546875" style="628" customWidth="1"/>
    <col min="14093" max="14337" width="9.109375" style="628"/>
    <col min="14338" max="14338" width="56" style="628" customWidth="1"/>
    <col min="14339" max="14339" width="33.88671875" style="628" customWidth="1"/>
    <col min="14340" max="14340" width="22" style="628" customWidth="1"/>
    <col min="14341" max="14341" width="23.109375" style="628" customWidth="1"/>
    <col min="14342" max="14342" width="18.88671875" style="628" customWidth="1"/>
    <col min="14343" max="14343" width="27.5546875" style="628" customWidth="1"/>
    <col min="14344" max="14344" width="21.109375" style="628" customWidth="1"/>
    <col min="14345" max="14345" width="19.88671875" style="628" customWidth="1"/>
    <col min="14346" max="14346" width="17.5546875" style="628" customWidth="1"/>
    <col min="14347" max="14347" width="18.33203125" style="628" customWidth="1"/>
    <col min="14348" max="14348" width="19.5546875" style="628" customWidth="1"/>
    <col min="14349" max="14593" width="9.109375" style="628"/>
    <col min="14594" max="14594" width="56" style="628" customWidth="1"/>
    <col min="14595" max="14595" width="33.88671875" style="628" customWidth="1"/>
    <col min="14596" max="14596" width="22" style="628" customWidth="1"/>
    <col min="14597" max="14597" width="23.109375" style="628" customWidth="1"/>
    <col min="14598" max="14598" width="18.88671875" style="628" customWidth="1"/>
    <col min="14599" max="14599" width="27.5546875" style="628" customWidth="1"/>
    <col min="14600" max="14600" width="21.109375" style="628" customWidth="1"/>
    <col min="14601" max="14601" width="19.88671875" style="628" customWidth="1"/>
    <col min="14602" max="14602" width="17.5546875" style="628" customWidth="1"/>
    <col min="14603" max="14603" width="18.33203125" style="628" customWidth="1"/>
    <col min="14604" max="14604" width="19.5546875" style="628" customWidth="1"/>
    <col min="14605" max="14849" width="9.109375" style="628"/>
    <col min="14850" max="14850" width="56" style="628" customWidth="1"/>
    <col min="14851" max="14851" width="33.88671875" style="628" customWidth="1"/>
    <col min="14852" max="14852" width="22" style="628" customWidth="1"/>
    <col min="14853" max="14853" width="23.109375" style="628" customWidth="1"/>
    <col min="14854" max="14854" width="18.88671875" style="628" customWidth="1"/>
    <col min="14855" max="14855" width="27.5546875" style="628" customWidth="1"/>
    <col min="14856" max="14856" width="21.109375" style="628" customWidth="1"/>
    <col min="14857" max="14857" width="19.88671875" style="628" customWidth="1"/>
    <col min="14858" max="14858" width="17.5546875" style="628" customWidth="1"/>
    <col min="14859" max="14859" width="18.33203125" style="628" customWidth="1"/>
    <col min="14860" max="14860" width="19.5546875" style="628" customWidth="1"/>
    <col min="14861" max="15105" width="9.109375" style="628"/>
    <col min="15106" max="15106" width="56" style="628" customWidth="1"/>
    <col min="15107" max="15107" width="33.88671875" style="628" customWidth="1"/>
    <col min="15108" max="15108" width="22" style="628" customWidth="1"/>
    <col min="15109" max="15109" width="23.109375" style="628" customWidth="1"/>
    <col min="15110" max="15110" width="18.88671875" style="628" customWidth="1"/>
    <col min="15111" max="15111" width="27.5546875" style="628" customWidth="1"/>
    <col min="15112" max="15112" width="21.109375" style="628" customWidth="1"/>
    <col min="15113" max="15113" width="19.88671875" style="628" customWidth="1"/>
    <col min="15114" max="15114" width="17.5546875" style="628" customWidth="1"/>
    <col min="15115" max="15115" width="18.33203125" style="628" customWidth="1"/>
    <col min="15116" max="15116" width="19.5546875" style="628" customWidth="1"/>
    <col min="15117" max="15361" width="9.109375" style="628"/>
    <col min="15362" max="15362" width="56" style="628" customWidth="1"/>
    <col min="15363" max="15363" width="33.88671875" style="628" customWidth="1"/>
    <col min="15364" max="15364" width="22" style="628" customWidth="1"/>
    <col min="15365" max="15365" width="23.109375" style="628" customWidth="1"/>
    <col min="15366" max="15366" width="18.88671875" style="628" customWidth="1"/>
    <col min="15367" max="15367" width="27.5546875" style="628" customWidth="1"/>
    <col min="15368" max="15368" width="21.109375" style="628" customWidth="1"/>
    <col min="15369" max="15369" width="19.88671875" style="628" customWidth="1"/>
    <col min="15370" max="15370" width="17.5546875" style="628" customWidth="1"/>
    <col min="15371" max="15371" width="18.33203125" style="628" customWidth="1"/>
    <col min="15372" max="15372" width="19.5546875" style="628" customWidth="1"/>
    <col min="15373" max="15617" width="9.109375" style="628"/>
    <col min="15618" max="15618" width="56" style="628" customWidth="1"/>
    <col min="15619" max="15619" width="33.88671875" style="628" customWidth="1"/>
    <col min="15620" max="15620" width="22" style="628" customWidth="1"/>
    <col min="15621" max="15621" width="23.109375" style="628" customWidth="1"/>
    <col min="15622" max="15622" width="18.88671875" style="628" customWidth="1"/>
    <col min="15623" max="15623" width="27.5546875" style="628" customWidth="1"/>
    <col min="15624" max="15624" width="21.109375" style="628" customWidth="1"/>
    <col min="15625" max="15625" width="19.88671875" style="628" customWidth="1"/>
    <col min="15626" max="15626" width="17.5546875" style="628" customWidth="1"/>
    <col min="15627" max="15627" width="18.33203125" style="628" customWidth="1"/>
    <col min="15628" max="15628" width="19.5546875" style="628" customWidth="1"/>
    <col min="15629" max="15873" width="9.109375" style="628"/>
    <col min="15874" max="15874" width="56" style="628" customWidth="1"/>
    <col min="15875" max="15875" width="33.88671875" style="628" customWidth="1"/>
    <col min="15876" max="15876" width="22" style="628" customWidth="1"/>
    <col min="15877" max="15877" width="23.109375" style="628" customWidth="1"/>
    <col min="15878" max="15878" width="18.88671875" style="628" customWidth="1"/>
    <col min="15879" max="15879" width="27.5546875" style="628" customWidth="1"/>
    <col min="15880" max="15880" width="21.109375" style="628" customWidth="1"/>
    <col min="15881" max="15881" width="19.88671875" style="628" customWidth="1"/>
    <col min="15882" max="15882" width="17.5546875" style="628" customWidth="1"/>
    <col min="15883" max="15883" width="18.33203125" style="628" customWidth="1"/>
    <col min="15884" max="15884" width="19.5546875" style="628" customWidth="1"/>
    <col min="15885" max="16129" width="9.109375" style="628"/>
    <col min="16130" max="16130" width="56" style="628" customWidth="1"/>
    <col min="16131" max="16131" width="33.88671875" style="628" customWidth="1"/>
    <col min="16132" max="16132" width="22" style="628" customWidth="1"/>
    <col min="16133" max="16133" width="23.109375" style="628" customWidth="1"/>
    <col min="16134" max="16134" width="18.88671875" style="628" customWidth="1"/>
    <col min="16135" max="16135" width="27.5546875" style="628" customWidth="1"/>
    <col min="16136" max="16136" width="21.109375" style="628" customWidth="1"/>
    <col min="16137" max="16137" width="19.88671875" style="628" customWidth="1"/>
    <col min="16138" max="16138" width="17.5546875" style="628" customWidth="1"/>
    <col min="16139" max="16139" width="18.33203125" style="628" customWidth="1"/>
    <col min="16140" max="16140" width="19.5546875" style="628" customWidth="1"/>
    <col min="16141" max="16384" width="9.109375" style="628"/>
  </cols>
  <sheetData>
    <row r="1" spans="1:9" ht="20.399999999999999" x14ac:dyDescent="0.25">
      <c r="B1" s="671" t="s">
        <v>542</v>
      </c>
      <c r="C1" s="672"/>
      <c r="D1" s="673"/>
    </row>
    <row r="2" spans="1:9" ht="20.399999999999999" x14ac:dyDescent="0.25">
      <c r="A2" s="664"/>
      <c r="B2" s="671" t="s">
        <v>883</v>
      </c>
      <c r="C2" s="672"/>
      <c r="D2" s="673"/>
      <c r="E2" s="630"/>
      <c r="F2" s="674" t="s">
        <v>526</v>
      </c>
      <c r="G2" s="664"/>
      <c r="H2" s="629"/>
      <c r="I2" s="630"/>
    </row>
    <row r="3" spans="1:9" x14ac:dyDescent="0.25">
      <c r="B3" s="814" t="s">
        <v>532</v>
      </c>
      <c r="C3" s="814"/>
      <c r="D3" s="814"/>
      <c r="E3" s="814"/>
      <c r="H3" s="630"/>
      <c r="I3" s="630"/>
    </row>
    <row r="4" spans="1:9" x14ac:dyDescent="0.25">
      <c r="H4" s="630"/>
      <c r="I4" s="630"/>
    </row>
    <row r="5" spans="1:9" x14ac:dyDescent="0.25">
      <c r="G5" s="675" t="s">
        <v>546</v>
      </c>
      <c r="H5" s="630"/>
      <c r="I5" s="630"/>
    </row>
    <row r="6" spans="1:9" ht="46.8" x14ac:dyDescent="0.25">
      <c r="A6" s="632" t="s">
        <v>502</v>
      </c>
      <c r="B6" s="631" t="s">
        <v>570</v>
      </c>
      <c r="C6" s="631" t="s">
        <v>568</v>
      </c>
      <c r="D6" s="632" t="s">
        <v>944</v>
      </c>
      <c r="E6" s="632" t="s">
        <v>945</v>
      </c>
      <c r="F6" s="632" t="s">
        <v>946</v>
      </c>
      <c r="G6" s="633" t="s">
        <v>1395</v>
      </c>
      <c r="H6" s="630"/>
      <c r="I6" s="630"/>
    </row>
    <row r="7" spans="1:9" ht="31.2" x14ac:dyDescent="0.25">
      <c r="A7" s="634">
        <v>1</v>
      </c>
      <c r="B7" s="635" t="s">
        <v>1384</v>
      </c>
      <c r="C7" s="636" t="s">
        <v>641</v>
      </c>
      <c r="D7" s="637" t="s">
        <v>1385</v>
      </c>
      <c r="E7" s="637" t="s">
        <v>1385</v>
      </c>
      <c r="F7" s="638">
        <v>16000</v>
      </c>
      <c r="G7" s="676"/>
      <c r="H7" s="630"/>
      <c r="I7" s="630"/>
    </row>
    <row r="8" spans="1:9" ht="31.2" x14ac:dyDescent="0.25">
      <c r="A8" s="634">
        <v>2</v>
      </c>
      <c r="B8" s="639" t="s">
        <v>1386</v>
      </c>
      <c r="C8" s="636" t="s">
        <v>641</v>
      </c>
      <c r="D8" s="637" t="s">
        <v>1385</v>
      </c>
      <c r="E8" s="637" t="s">
        <v>1385</v>
      </c>
      <c r="F8" s="638">
        <v>8800</v>
      </c>
      <c r="G8" s="640"/>
      <c r="H8" s="630"/>
      <c r="I8" s="630"/>
    </row>
    <row r="9" spans="1:9" ht="31.2" x14ac:dyDescent="0.25">
      <c r="A9" s="634">
        <v>3</v>
      </c>
      <c r="B9" s="639" t="s">
        <v>1387</v>
      </c>
      <c r="C9" s="636" t="s">
        <v>641</v>
      </c>
      <c r="D9" s="637" t="s">
        <v>1385</v>
      </c>
      <c r="E9" s="637" t="s">
        <v>1385</v>
      </c>
      <c r="F9" s="638">
        <v>1800</v>
      </c>
      <c r="G9" s="676"/>
      <c r="H9" s="630"/>
      <c r="I9" s="630"/>
    </row>
    <row r="10" spans="1:9" ht="31.2" x14ac:dyDescent="0.25">
      <c r="A10" s="634">
        <v>4</v>
      </c>
      <c r="B10" s="641" t="s">
        <v>1388</v>
      </c>
      <c r="C10" s="636" t="s">
        <v>641</v>
      </c>
      <c r="D10" s="637" t="s">
        <v>1385</v>
      </c>
      <c r="E10" s="637" t="s">
        <v>1385</v>
      </c>
      <c r="F10" s="642">
        <v>73400</v>
      </c>
      <c r="G10" s="676"/>
      <c r="H10" s="630"/>
      <c r="I10" s="630"/>
    </row>
    <row r="11" spans="1:9" x14ac:dyDescent="0.25">
      <c r="A11" s="665"/>
      <c r="B11" s="643" t="s">
        <v>567</v>
      </c>
      <c r="C11" s="644"/>
      <c r="D11" s="645"/>
      <c r="E11" s="645"/>
      <c r="F11" s="646">
        <f>SUM(F7:F10)</f>
        <v>100000</v>
      </c>
      <c r="G11" s="646">
        <f>SUM(G7:G10)</f>
        <v>0</v>
      </c>
      <c r="H11" s="630"/>
      <c r="I11" s="630"/>
    </row>
    <row r="12" spans="1:9" ht="46.8" x14ac:dyDescent="0.25">
      <c r="A12" s="632" t="s">
        <v>502</v>
      </c>
      <c r="B12" s="631" t="s">
        <v>570</v>
      </c>
      <c r="C12" s="631" t="s">
        <v>568</v>
      </c>
      <c r="D12" s="632" t="s">
        <v>944</v>
      </c>
      <c r="E12" s="632" t="s">
        <v>945</v>
      </c>
      <c r="F12" s="632" t="s">
        <v>946</v>
      </c>
      <c r="G12" s="633" t="s">
        <v>947</v>
      </c>
      <c r="H12" s="630"/>
    </row>
    <row r="13" spans="1:9" ht="31.2" x14ac:dyDescent="0.25">
      <c r="A13" s="637">
        <v>1</v>
      </c>
      <c r="B13" s="635" t="s">
        <v>1389</v>
      </c>
      <c r="C13" s="636" t="s">
        <v>641</v>
      </c>
      <c r="D13" s="637" t="s">
        <v>980</v>
      </c>
      <c r="E13" s="637" t="s">
        <v>1385</v>
      </c>
      <c r="F13" s="638">
        <v>15000</v>
      </c>
      <c r="G13" s="640">
        <v>15000</v>
      </c>
      <c r="H13" s="630"/>
    </row>
    <row r="14" spans="1:9" x14ac:dyDescent="0.25">
      <c r="A14" s="665"/>
      <c r="B14" s="643" t="s">
        <v>567</v>
      </c>
      <c r="C14" s="644"/>
      <c r="D14" s="645"/>
      <c r="E14" s="645"/>
      <c r="F14" s="646">
        <f>SUM(F13:F13)</f>
        <v>15000</v>
      </c>
      <c r="G14" s="646">
        <f>SUM(G13:G13)</f>
        <v>15000</v>
      </c>
      <c r="H14" s="630"/>
      <c r="I14" s="630"/>
    </row>
    <row r="15" spans="1:9" x14ac:dyDescent="0.25">
      <c r="H15" s="630"/>
      <c r="I15" s="630"/>
    </row>
    <row r="16" spans="1:9" x14ac:dyDescent="0.25">
      <c r="A16" s="540" t="s">
        <v>569</v>
      </c>
    </row>
    <row r="18" spans="1:13" ht="18" x14ac:dyDescent="0.25">
      <c r="A18" s="666"/>
      <c r="B18" s="647"/>
      <c r="C18" s="647"/>
      <c r="D18" s="647"/>
      <c r="E18" s="647"/>
      <c r="F18" s="647"/>
      <c r="G18" s="647"/>
      <c r="H18" s="647"/>
      <c r="I18" s="647"/>
      <c r="J18" s="647"/>
      <c r="K18" s="647"/>
      <c r="L18" s="677" t="s">
        <v>546</v>
      </c>
      <c r="M18" s="678"/>
    </row>
    <row r="19" spans="1:13" ht="39" customHeight="1" x14ac:dyDescent="0.25">
      <c r="A19" s="667" t="s">
        <v>502</v>
      </c>
      <c r="B19" s="648" t="s">
        <v>570</v>
      </c>
      <c r="C19" s="815" t="s">
        <v>571</v>
      </c>
      <c r="D19" s="816"/>
      <c r="E19" s="815" t="s">
        <v>1390</v>
      </c>
      <c r="F19" s="816"/>
      <c r="G19" s="815" t="s">
        <v>1391</v>
      </c>
      <c r="H19" s="816"/>
      <c r="I19" s="815" t="s">
        <v>1392</v>
      </c>
      <c r="J19" s="816"/>
      <c r="K19" s="815" t="s">
        <v>1393</v>
      </c>
      <c r="L19" s="816"/>
      <c r="M19" s="679"/>
    </row>
    <row r="20" spans="1:13" ht="31.5" customHeight="1" x14ac:dyDescent="0.25">
      <c r="A20" s="668"/>
      <c r="B20" s="680"/>
      <c r="C20" s="681" t="s">
        <v>1</v>
      </c>
      <c r="D20" s="682" t="s">
        <v>63</v>
      </c>
      <c r="E20" s="681" t="s">
        <v>1</v>
      </c>
      <c r="F20" s="682" t="s">
        <v>63</v>
      </c>
      <c r="G20" s="681" t="s">
        <v>1</v>
      </c>
      <c r="H20" s="682" t="s">
        <v>63</v>
      </c>
      <c r="I20" s="681" t="s">
        <v>1</v>
      </c>
      <c r="J20" s="682" t="s">
        <v>63</v>
      </c>
      <c r="K20" s="681" t="s">
        <v>1</v>
      </c>
      <c r="L20" s="682" t="s">
        <v>63</v>
      </c>
      <c r="M20" s="679"/>
    </row>
    <row r="21" spans="1:13" ht="33.6" customHeight="1" x14ac:dyDescent="0.25">
      <c r="A21" s="649">
        <v>1</v>
      </c>
      <c r="B21" s="635" t="s">
        <v>1384</v>
      </c>
      <c r="C21" s="638">
        <v>16000</v>
      </c>
      <c r="D21" s="683"/>
      <c r="E21" s="650"/>
      <c r="F21" s="684"/>
      <c r="G21" s="638">
        <v>16000</v>
      </c>
      <c r="H21" s="642"/>
      <c r="I21" s="651">
        <f>G21</f>
        <v>16000</v>
      </c>
      <c r="J21" s="642"/>
      <c r="K21" s="651">
        <f>I21</f>
        <v>16000</v>
      </c>
      <c r="L21" s="642"/>
      <c r="M21" s="679"/>
    </row>
    <row r="22" spans="1:13" ht="33.6" customHeight="1" x14ac:dyDescent="0.25">
      <c r="A22" s="649">
        <v>2</v>
      </c>
      <c r="B22" s="639" t="s">
        <v>1386</v>
      </c>
      <c r="C22" s="638">
        <v>8800</v>
      </c>
      <c r="D22" s="685"/>
      <c r="E22" s="650"/>
      <c r="F22" s="686"/>
      <c r="G22" s="651"/>
      <c r="H22" s="642"/>
      <c r="I22" s="638">
        <v>8800</v>
      </c>
      <c r="J22" s="642"/>
      <c r="K22" s="651">
        <f>I22</f>
        <v>8800</v>
      </c>
      <c r="L22" s="642"/>
      <c r="M22" s="679"/>
    </row>
    <row r="23" spans="1:13" ht="33.6" customHeight="1" x14ac:dyDescent="0.25">
      <c r="A23" s="649">
        <v>3</v>
      </c>
      <c r="B23" s="639" t="s">
        <v>1387</v>
      </c>
      <c r="C23" s="638">
        <v>1800</v>
      </c>
      <c r="D23" s="685"/>
      <c r="E23" s="650"/>
      <c r="F23" s="686"/>
      <c r="G23" s="651"/>
      <c r="H23" s="642"/>
      <c r="I23" s="638">
        <v>1800</v>
      </c>
      <c r="J23" s="551"/>
      <c r="K23" s="651">
        <f>I23</f>
        <v>1800</v>
      </c>
      <c r="L23" s="642"/>
      <c r="M23" s="679"/>
    </row>
    <row r="24" spans="1:13" ht="33.6" customHeight="1" x14ac:dyDescent="0.25">
      <c r="A24" s="649">
        <v>4</v>
      </c>
      <c r="B24" s="641" t="s">
        <v>1388</v>
      </c>
      <c r="C24" s="642">
        <v>73400</v>
      </c>
      <c r="D24" s="685"/>
      <c r="E24" s="650"/>
      <c r="F24" s="686"/>
      <c r="G24" s="651"/>
      <c r="H24" s="642"/>
      <c r="I24" s="651"/>
      <c r="J24" s="652"/>
      <c r="K24" s="653"/>
      <c r="L24" s="654"/>
      <c r="M24" s="679"/>
    </row>
    <row r="25" spans="1:13" ht="33.6" customHeight="1" x14ac:dyDescent="0.25">
      <c r="A25" s="655"/>
      <c r="B25" s="656" t="s">
        <v>567</v>
      </c>
      <c r="C25" s="657">
        <f>SUM(C21:C24)</f>
        <v>100000</v>
      </c>
      <c r="D25" s="687"/>
      <c r="E25" s="658">
        <f>SUM(E21:E24)</f>
        <v>0</v>
      </c>
      <c r="F25" s="688"/>
      <c r="G25" s="658">
        <f t="shared" ref="G25:L25" si="0">SUM(G21:G24)</f>
        <v>16000</v>
      </c>
      <c r="H25" s="658">
        <f t="shared" si="0"/>
        <v>0</v>
      </c>
      <c r="I25" s="658">
        <f t="shared" si="0"/>
        <v>26600</v>
      </c>
      <c r="J25" s="658">
        <f t="shared" si="0"/>
        <v>0</v>
      </c>
      <c r="K25" s="657">
        <f t="shared" si="0"/>
        <v>26600</v>
      </c>
      <c r="L25" s="657">
        <f t="shared" si="0"/>
        <v>0</v>
      </c>
      <c r="M25" s="679"/>
    </row>
    <row r="26" spans="1:13" ht="39.75" customHeight="1" x14ac:dyDescent="0.25">
      <c r="A26" s="667" t="s">
        <v>502</v>
      </c>
      <c r="B26" s="648" t="s">
        <v>570</v>
      </c>
      <c r="C26" s="815" t="s">
        <v>571</v>
      </c>
      <c r="D26" s="816"/>
      <c r="E26" s="815" t="s">
        <v>1390</v>
      </c>
      <c r="F26" s="816"/>
      <c r="G26" s="815" t="s">
        <v>1391</v>
      </c>
      <c r="H26" s="816"/>
      <c r="I26" s="815" t="s">
        <v>1392</v>
      </c>
      <c r="J26" s="816"/>
      <c r="K26" s="815" t="s">
        <v>1393</v>
      </c>
      <c r="L26" s="816"/>
      <c r="M26" s="679"/>
    </row>
    <row r="27" spans="1:13" ht="36" customHeight="1" x14ac:dyDescent="0.25">
      <c r="A27" s="659"/>
      <c r="B27" s="680"/>
      <c r="C27" s="681" t="s">
        <v>1</v>
      </c>
      <c r="D27" s="682" t="s">
        <v>63</v>
      </c>
      <c r="E27" s="681" t="s">
        <v>1</v>
      </c>
      <c r="F27" s="682" t="s">
        <v>63</v>
      </c>
      <c r="G27" s="681" t="s">
        <v>1</v>
      </c>
      <c r="H27" s="682" t="s">
        <v>63</v>
      </c>
      <c r="I27" s="681" t="s">
        <v>1</v>
      </c>
      <c r="J27" s="682" t="s">
        <v>63</v>
      </c>
      <c r="K27" s="681" t="s">
        <v>1</v>
      </c>
      <c r="L27" s="682" t="s">
        <v>63</v>
      </c>
      <c r="M27" s="679"/>
    </row>
    <row r="28" spans="1:13" ht="35.4" customHeight="1" x14ac:dyDescent="0.25">
      <c r="A28" s="649">
        <v>1</v>
      </c>
      <c r="B28" s="635" t="s">
        <v>1389</v>
      </c>
      <c r="C28" s="638">
        <v>15000</v>
      </c>
      <c r="D28" s="663"/>
      <c r="E28" s="651">
        <v>7000</v>
      </c>
      <c r="F28" s="686"/>
      <c r="G28" s="638">
        <v>15000</v>
      </c>
      <c r="H28" s="638"/>
      <c r="I28" s="638">
        <v>15000</v>
      </c>
      <c r="J28" s="652"/>
      <c r="K28" s="638">
        <v>15000</v>
      </c>
      <c r="L28" s="638"/>
      <c r="M28" s="679"/>
    </row>
    <row r="29" spans="1:13" ht="29.25" customHeight="1" x14ac:dyDescent="0.25">
      <c r="A29" s="669"/>
      <c r="B29" s="656" t="s">
        <v>567</v>
      </c>
      <c r="C29" s="660">
        <f>SUM(C28:C28)</f>
        <v>15000</v>
      </c>
      <c r="D29" s="661"/>
      <c r="E29" s="660">
        <f>SUM(E28:E28)</f>
        <v>7000</v>
      </c>
      <c r="F29" s="661"/>
      <c r="G29" s="660">
        <f>SUM(G28:G28)</f>
        <v>15000</v>
      </c>
      <c r="H29" s="660"/>
      <c r="I29" s="660">
        <f>SUM(I28:I28)</f>
        <v>15000</v>
      </c>
      <c r="J29" s="660">
        <f>SUM(J28:J28)</f>
        <v>0</v>
      </c>
      <c r="K29" s="660">
        <f>SUM(K28:K28)</f>
        <v>15000</v>
      </c>
      <c r="L29" s="660">
        <f>SUM(L28:L28)</f>
        <v>0</v>
      </c>
      <c r="M29" s="679"/>
    </row>
    <row r="30" spans="1:13" ht="49.8" customHeight="1" x14ac:dyDescent="0.25">
      <c r="A30" s="666"/>
      <c r="B30" s="647"/>
      <c r="C30" s="647"/>
      <c r="D30" s="647"/>
      <c r="E30" s="647"/>
      <c r="F30" s="647"/>
      <c r="G30" s="647"/>
      <c r="H30" s="647"/>
      <c r="I30" s="647"/>
      <c r="J30" s="647"/>
      <c r="K30" s="647"/>
      <c r="L30" s="647"/>
      <c r="M30" s="679"/>
    </row>
    <row r="31" spans="1:13" ht="18" x14ac:dyDescent="0.25">
      <c r="A31" s="666"/>
      <c r="B31" s="647" t="s">
        <v>1394</v>
      </c>
      <c r="C31" s="647"/>
      <c r="D31" s="647"/>
      <c r="E31" s="813" t="s">
        <v>538</v>
      </c>
      <c r="F31" s="813"/>
      <c r="G31" s="813"/>
      <c r="H31" s="813"/>
      <c r="I31" s="813"/>
      <c r="J31" s="647"/>
      <c r="K31" s="647"/>
      <c r="L31" s="647"/>
      <c r="M31" s="679"/>
    </row>
    <row r="32" spans="1:13" ht="18" x14ac:dyDescent="0.25">
      <c r="A32" s="666"/>
      <c r="B32" s="647"/>
      <c r="C32" s="666" t="s">
        <v>517</v>
      </c>
      <c r="D32" s="647"/>
      <c r="E32" s="647"/>
      <c r="F32" s="647"/>
      <c r="G32" s="647"/>
      <c r="H32" s="647"/>
      <c r="I32" s="647"/>
      <c r="J32" s="647"/>
      <c r="K32" s="647"/>
      <c r="L32" s="647"/>
      <c r="M32" s="679"/>
    </row>
    <row r="33" spans="1:13" ht="18" x14ac:dyDescent="0.25">
      <c r="A33" s="666"/>
      <c r="B33" s="647"/>
      <c r="C33" s="647"/>
      <c r="D33" s="647"/>
      <c r="E33" s="647"/>
      <c r="F33" s="647"/>
      <c r="G33" s="647"/>
      <c r="H33" s="647"/>
      <c r="I33" s="647"/>
      <c r="J33" s="647"/>
      <c r="K33" s="647"/>
      <c r="L33" s="647"/>
      <c r="M33" s="678"/>
    </row>
    <row r="34" spans="1:13" x14ac:dyDescent="0.25">
      <c r="A34" s="670"/>
      <c r="B34" s="662"/>
      <c r="C34" s="662"/>
      <c r="D34" s="662"/>
      <c r="E34" s="662"/>
      <c r="F34" s="662"/>
      <c r="G34" s="662"/>
      <c r="H34" s="662"/>
      <c r="I34" s="662"/>
      <c r="J34" s="662"/>
      <c r="K34" s="662"/>
      <c r="L34" s="662"/>
      <c r="M34" s="678"/>
    </row>
  </sheetData>
  <mergeCells count="12">
    <mergeCell ref="K19:L19"/>
    <mergeCell ref="C26:D26"/>
    <mergeCell ref="E26:F26"/>
    <mergeCell ref="G26:H26"/>
    <mergeCell ref="I26:J26"/>
    <mergeCell ref="K26:L26"/>
    <mergeCell ref="E31:I31"/>
    <mergeCell ref="B3:E3"/>
    <mergeCell ref="C19:D19"/>
    <mergeCell ref="E19:F19"/>
    <mergeCell ref="G19:H19"/>
    <mergeCell ref="I19:J19"/>
  </mergeCells>
  <printOptions horizontalCentered="1"/>
  <pageMargins left="7.874015748031496E-2" right="7.874015748031496E-2" top="0.11811023622047245" bottom="0.15748031496062992" header="3.937007874015748E-2" footer="3.937007874015748E-2"/>
  <pageSetup paperSize="9" scale="62" orientation="landscape" r:id="rId1"/>
  <headerFoot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8"/>
  <sheetViews>
    <sheetView view="pageBreakPreview" topLeftCell="A4" zoomScale="60" zoomScaleNormal="75" workbookViewId="0">
      <selection activeCell="K13" sqref="K13"/>
    </sheetView>
  </sheetViews>
  <sheetFormatPr defaultRowHeight="15.6" x14ac:dyDescent="0.3"/>
  <cols>
    <col min="1" max="1" width="43.5546875" style="5" customWidth="1"/>
    <col min="2" max="2" width="76.88671875" style="5" customWidth="1"/>
    <col min="3" max="3" width="9.6640625" style="5" bestFit="1" customWidth="1"/>
    <col min="4" max="5" width="13.33203125" style="5" bestFit="1" customWidth="1"/>
    <col min="6" max="6" width="14.109375" style="5" bestFit="1" customWidth="1"/>
    <col min="7" max="7" width="26" style="29" customWidth="1"/>
    <col min="8" max="9" width="20.44140625" style="5" customWidth="1"/>
    <col min="10" max="10" width="30.5546875" style="5" customWidth="1"/>
    <col min="11" max="256" width="8.88671875" style="5"/>
    <col min="257" max="257" width="43.5546875" style="5" customWidth="1"/>
    <col min="258" max="258" width="76.88671875" style="5" customWidth="1"/>
    <col min="259" max="259" width="20.44140625" style="5" customWidth="1"/>
    <col min="260" max="261" width="18.5546875" style="5" customWidth="1"/>
    <col min="262" max="262" width="23.109375" style="5" customWidth="1"/>
    <col min="263" max="263" width="26" style="5" customWidth="1"/>
    <col min="264" max="264" width="20.44140625" style="5" customWidth="1"/>
    <col min="265" max="265" width="7.109375" style="5" customWidth="1"/>
    <col min="266" max="512" width="8.88671875" style="5"/>
    <col min="513" max="513" width="43.5546875" style="5" customWidth="1"/>
    <col min="514" max="514" width="76.88671875" style="5" customWidth="1"/>
    <col min="515" max="515" width="20.44140625" style="5" customWidth="1"/>
    <col min="516" max="517" width="18.5546875" style="5" customWidth="1"/>
    <col min="518" max="518" width="23.109375" style="5" customWidth="1"/>
    <col min="519" max="519" width="26" style="5" customWidth="1"/>
    <col min="520" max="520" width="20.44140625" style="5" customWidth="1"/>
    <col min="521" max="521" width="7.109375" style="5" customWidth="1"/>
    <col min="522" max="768" width="8.88671875" style="5"/>
    <col min="769" max="769" width="43.5546875" style="5" customWidth="1"/>
    <col min="770" max="770" width="76.88671875" style="5" customWidth="1"/>
    <col min="771" max="771" width="20.44140625" style="5" customWidth="1"/>
    <col min="772" max="773" width="18.5546875" style="5" customWidth="1"/>
    <col min="774" max="774" width="23.109375" style="5" customWidth="1"/>
    <col min="775" max="775" width="26" style="5" customWidth="1"/>
    <col min="776" max="776" width="20.44140625" style="5" customWidth="1"/>
    <col min="777" max="777" width="7.109375" style="5" customWidth="1"/>
    <col min="778" max="1024" width="8.88671875" style="5"/>
    <col min="1025" max="1025" width="43.5546875" style="5" customWidth="1"/>
    <col min="1026" max="1026" width="76.88671875" style="5" customWidth="1"/>
    <col min="1027" max="1027" width="20.44140625" style="5" customWidth="1"/>
    <col min="1028" max="1029" width="18.5546875" style="5" customWidth="1"/>
    <col min="1030" max="1030" width="23.109375" style="5" customWidth="1"/>
    <col min="1031" max="1031" width="26" style="5" customWidth="1"/>
    <col min="1032" max="1032" width="20.44140625" style="5" customWidth="1"/>
    <col min="1033" max="1033" width="7.109375" style="5" customWidth="1"/>
    <col min="1034" max="1280" width="8.88671875" style="5"/>
    <col min="1281" max="1281" width="43.5546875" style="5" customWidth="1"/>
    <col min="1282" max="1282" width="76.88671875" style="5" customWidth="1"/>
    <col min="1283" max="1283" width="20.44140625" style="5" customWidth="1"/>
    <col min="1284" max="1285" width="18.5546875" style="5" customWidth="1"/>
    <col min="1286" max="1286" width="23.109375" style="5" customWidth="1"/>
    <col min="1287" max="1287" width="26" style="5" customWidth="1"/>
    <col min="1288" max="1288" width="20.44140625" style="5" customWidth="1"/>
    <col min="1289" max="1289" width="7.109375" style="5" customWidth="1"/>
    <col min="1290" max="1536" width="8.88671875" style="5"/>
    <col min="1537" max="1537" width="43.5546875" style="5" customWidth="1"/>
    <col min="1538" max="1538" width="76.88671875" style="5" customWidth="1"/>
    <col min="1539" max="1539" width="20.44140625" style="5" customWidth="1"/>
    <col min="1540" max="1541" width="18.5546875" style="5" customWidth="1"/>
    <col min="1542" max="1542" width="23.109375" style="5" customWidth="1"/>
    <col min="1543" max="1543" width="26" style="5" customWidth="1"/>
    <col min="1544" max="1544" width="20.44140625" style="5" customWidth="1"/>
    <col min="1545" max="1545" width="7.109375" style="5" customWidth="1"/>
    <col min="1546" max="1792" width="8.88671875" style="5"/>
    <col min="1793" max="1793" width="43.5546875" style="5" customWidth="1"/>
    <col min="1794" max="1794" width="76.88671875" style="5" customWidth="1"/>
    <col min="1795" max="1795" width="20.44140625" style="5" customWidth="1"/>
    <col min="1796" max="1797" width="18.5546875" style="5" customWidth="1"/>
    <col min="1798" max="1798" width="23.109375" style="5" customWidth="1"/>
    <col min="1799" max="1799" width="26" style="5" customWidth="1"/>
    <col min="1800" max="1800" width="20.44140625" style="5" customWidth="1"/>
    <col min="1801" max="1801" width="7.109375" style="5" customWidth="1"/>
    <col min="1802" max="2048" width="8.88671875" style="5"/>
    <col min="2049" max="2049" width="43.5546875" style="5" customWidth="1"/>
    <col min="2050" max="2050" width="76.88671875" style="5" customWidth="1"/>
    <col min="2051" max="2051" width="20.44140625" style="5" customWidth="1"/>
    <col min="2052" max="2053" width="18.5546875" style="5" customWidth="1"/>
    <col min="2054" max="2054" width="23.109375" style="5" customWidth="1"/>
    <col min="2055" max="2055" width="26" style="5" customWidth="1"/>
    <col min="2056" max="2056" width="20.44140625" style="5" customWidth="1"/>
    <col min="2057" max="2057" width="7.109375" style="5" customWidth="1"/>
    <col min="2058" max="2304" width="8.88671875" style="5"/>
    <col min="2305" max="2305" width="43.5546875" style="5" customWidth="1"/>
    <col min="2306" max="2306" width="76.88671875" style="5" customWidth="1"/>
    <col min="2307" max="2307" width="20.44140625" style="5" customWidth="1"/>
    <col min="2308" max="2309" width="18.5546875" style="5" customWidth="1"/>
    <col min="2310" max="2310" width="23.109375" style="5" customWidth="1"/>
    <col min="2311" max="2311" width="26" style="5" customWidth="1"/>
    <col min="2312" max="2312" width="20.44140625" style="5" customWidth="1"/>
    <col min="2313" max="2313" width="7.109375" style="5" customWidth="1"/>
    <col min="2314" max="2560" width="8.88671875" style="5"/>
    <col min="2561" max="2561" width="43.5546875" style="5" customWidth="1"/>
    <col min="2562" max="2562" width="76.88671875" style="5" customWidth="1"/>
    <col min="2563" max="2563" width="20.44140625" style="5" customWidth="1"/>
    <col min="2564" max="2565" width="18.5546875" style="5" customWidth="1"/>
    <col min="2566" max="2566" width="23.109375" style="5" customWidth="1"/>
    <col min="2567" max="2567" width="26" style="5" customWidth="1"/>
    <col min="2568" max="2568" width="20.44140625" style="5" customWidth="1"/>
    <col min="2569" max="2569" width="7.109375" style="5" customWidth="1"/>
    <col min="2570" max="2816" width="8.88671875" style="5"/>
    <col min="2817" max="2817" width="43.5546875" style="5" customWidth="1"/>
    <col min="2818" max="2818" width="76.88671875" style="5" customWidth="1"/>
    <col min="2819" max="2819" width="20.44140625" style="5" customWidth="1"/>
    <col min="2820" max="2821" width="18.5546875" style="5" customWidth="1"/>
    <col min="2822" max="2822" width="23.109375" style="5" customWidth="1"/>
    <col min="2823" max="2823" width="26" style="5" customWidth="1"/>
    <col min="2824" max="2824" width="20.44140625" style="5" customWidth="1"/>
    <col min="2825" max="2825" width="7.109375" style="5" customWidth="1"/>
    <col min="2826" max="3072" width="8.88671875" style="5"/>
    <col min="3073" max="3073" width="43.5546875" style="5" customWidth="1"/>
    <col min="3074" max="3074" width="76.88671875" style="5" customWidth="1"/>
    <col min="3075" max="3075" width="20.44140625" style="5" customWidth="1"/>
    <col min="3076" max="3077" width="18.5546875" style="5" customWidth="1"/>
    <col min="3078" max="3078" width="23.109375" style="5" customWidth="1"/>
    <col min="3079" max="3079" width="26" style="5" customWidth="1"/>
    <col min="3080" max="3080" width="20.44140625" style="5" customWidth="1"/>
    <col min="3081" max="3081" width="7.109375" style="5" customWidth="1"/>
    <col min="3082" max="3328" width="8.88671875" style="5"/>
    <col min="3329" max="3329" width="43.5546875" style="5" customWidth="1"/>
    <col min="3330" max="3330" width="76.88671875" style="5" customWidth="1"/>
    <col min="3331" max="3331" width="20.44140625" style="5" customWidth="1"/>
    <col min="3332" max="3333" width="18.5546875" style="5" customWidth="1"/>
    <col min="3334" max="3334" width="23.109375" style="5" customWidth="1"/>
    <col min="3335" max="3335" width="26" style="5" customWidth="1"/>
    <col min="3336" max="3336" width="20.44140625" style="5" customWidth="1"/>
    <col min="3337" max="3337" width="7.109375" style="5" customWidth="1"/>
    <col min="3338" max="3584" width="8.88671875" style="5"/>
    <col min="3585" max="3585" width="43.5546875" style="5" customWidth="1"/>
    <col min="3586" max="3586" width="76.88671875" style="5" customWidth="1"/>
    <col min="3587" max="3587" width="20.44140625" style="5" customWidth="1"/>
    <col min="3588" max="3589" width="18.5546875" style="5" customWidth="1"/>
    <col min="3590" max="3590" width="23.109375" style="5" customWidth="1"/>
    <col min="3591" max="3591" width="26" style="5" customWidth="1"/>
    <col min="3592" max="3592" width="20.44140625" style="5" customWidth="1"/>
    <col min="3593" max="3593" width="7.109375" style="5" customWidth="1"/>
    <col min="3594" max="3840" width="8.88671875" style="5"/>
    <col min="3841" max="3841" width="43.5546875" style="5" customWidth="1"/>
    <col min="3842" max="3842" width="76.88671875" style="5" customWidth="1"/>
    <col min="3843" max="3843" width="20.44140625" style="5" customWidth="1"/>
    <col min="3844" max="3845" width="18.5546875" style="5" customWidth="1"/>
    <col min="3846" max="3846" width="23.109375" style="5" customWidth="1"/>
    <col min="3847" max="3847" width="26" style="5" customWidth="1"/>
    <col min="3848" max="3848" width="20.44140625" style="5" customWidth="1"/>
    <col min="3849" max="3849" width="7.109375" style="5" customWidth="1"/>
    <col min="3850" max="4096" width="8.88671875" style="5"/>
    <col min="4097" max="4097" width="43.5546875" style="5" customWidth="1"/>
    <col min="4098" max="4098" width="76.88671875" style="5" customWidth="1"/>
    <col min="4099" max="4099" width="20.44140625" style="5" customWidth="1"/>
    <col min="4100" max="4101" width="18.5546875" style="5" customWidth="1"/>
    <col min="4102" max="4102" width="23.109375" style="5" customWidth="1"/>
    <col min="4103" max="4103" width="26" style="5" customWidth="1"/>
    <col min="4104" max="4104" width="20.44140625" style="5" customWidth="1"/>
    <col min="4105" max="4105" width="7.109375" style="5" customWidth="1"/>
    <col min="4106" max="4352" width="8.88671875" style="5"/>
    <col min="4353" max="4353" width="43.5546875" style="5" customWidth="1"/>
    <col min="4354" max="4354" width="76.88671875" style="5" customWidth="1"/>
    <col min="4355" max="4355" width="20.44140625" style="5" customWidth="1"/>
    <col min="4356" max="4357" width="18.5546875" style="5" customWidth="1"/>
    <col min="4358" max="4358" width="23.109375" style="5" customWidth="1"/>
    <col min="4359" max="4359" width="26" style="5" customWidth="1"/>
    <col min="4360" max="4360" width="20.44140625" style="5" customWidth="1"/>
    <col min="4361" max="4361" width="7.109375" style="5" customWidth="1"/>
    <col min="4362" max="4608" width="8.88671875" style="5"/>
    <col min="4609" max="4609" width="43.5546875" style="5" customWidth="1"/>
    <col min="4610" max="4610" width="76.88671875" style="5" customWidth="1"/>
    <col min="4611" max="4611" width="20.44140625" style="5" customWidth="1"/>
    <col min="4612" max="4613" width="18.5546875" style="5" customWidth="1"/>
    <col min="4614" max="4614" width="23.109375" style="5" customWidth="1"/>
    <col min="4615" max="4615" width="26" style="5" customWidth="1"/>
    <col min="4616" max="4616" width="20.44140625" style="5" customWidth="1"/>
    <col min="4617" max="4617" width="7.109375" style="5" customWidth="1"/>
    <col min="4618" max="4864" width="8.88671875" style="5"/>
    <col min="4865" max="4865" width="43.5546875" style="5" customWidth="1"/>
    <col min="4866" max="4866" width="76.88671875" style="5" customWidth="1"/>
    <col min="4867" max="4867" width="20.44140625" style="5" customWidth="1"/>
    <col min="4868" max="4869" width="18.5546875" style="5" customWidth="1"/>
    <col min="4870" max="4870" width="23.109375" style="5" customWidth="1"/>
    <col min="4871" max="4871" width="26" style="5" customWidth="1"/>
    <col min="4872" max="4872" width="20.44140625" style="5" customWidth="1"/>
    <col min="4873" max="4873" width="7.109375" style="5" customWidth="1"/>
    <col min="4874" max="5120" width="8.88671875" style="5"/>
    <col min="5121" max="5121" width="43.5546875" style="5" customWidth="1"/>
    <col min="5122" max="5122" width="76.88671875" style="5" customWidth="1"/>
    <col min="5123" max="5123" width="20.44140625" style="5" customWidth="1"/>
    <col min="5124" max="5125" width="18.5546875" style="5" customWidth="1"/>
    <col min="5126" max="5126" width="23.109375" style="5" customWidth="1"/>
    <col min="5127" max="5127" width="26" style="5" customWidth="1"/>
    <col min="5128" max="5128" width="20.44140625" style="5" customWidth="1"/>
    <col min="5129" max="5129" width="7.109375" style="5" customWidth="1"/>
    <col min="5130" max="5376" width="8.88671875" style="5"/>
    <col min="5377" max="5377" width="43.5546875" style="5" customWidth="1"/>
    <col min="5378" max="5378" width="76.88671875" style="5" customWidth="1"/>
    <col min="5379" max="5379" width="20.44140625" style="5" customWidth="1"/>
    <col min="5380" max="5381" width="18.5546875" style="5" customWidth="1"/>
    <col min="5382" max="5382" width="23.109375" style="5" customWidth="1"/>
    <col min="5383" max="5383" width="26" style="5" customWidth="1"/>
    <col min="5384" max="5384" width="20.44140625" style="5" customWidth="1"/>
    <col min="5385" max="5385" width="7.109375" style="5" customWidth="1"/>
    <col min="5386" max="5632" width="8.88671875" style="5"/>
    <col min="5633" max="5633" width="43.5546875" style="5" customWidth="1"/>
    <col min="5634" max="5634" width="76.88671875" style="5" customWidth="1"/>
    <col min="5635" max="5635" width="20.44140625" style="5" customWidth="1"/>
    <col min="5636" max="5637" width="18.5546875" style="5" customWidth="1"/>
    <col min="5638" max="5638" width="23.109375" style="5" customWidth="1"/>
    <col min="5639" max="5639" width="26" style="5" customWidth="1"/>
    <col min="5640" max="5640" width="20.44140625" style="5" customWidth="1"/>
    <col min="5641" max="5641" width="7.109375" style="5" customWidth="1"/>
    <col min="5642" max="5888" width="8.88671875" style="5"/>
    <col min="5889" max="5889" width="43.5546875" style="5" customWidth="1"/>
    <col min="5890" max="5890" width="76.88671875" style="5" customWidth="1"/>
    <col min="5891" max="5891" width="20.44140625" style="5" customWidth="1"/>
    <col min="5892" max="5893" width="18.5546875" style="5" customWidth="1"/>
    <col min="5894" max="5894" width="23.109375" style="5" customWidth="1"/>
    <col min="5895" max="5895" width="26" style="5" customWidth="1"/>
    <col min="5896" max="5896" width="20.44140625" style="5" customWidth="1"/>
    <col min="5897" max="5897" width="7.109375" style="5" customWidth="1"/>
    <col min="5898" max="6144" width="8.88671875" style="5"/>
    <col min="6145" max="6145" width="43.5546875" style="5" customWidth="1"/>
    <col min="6146" max="6146" width="76.88671875" style="5" customWidth="1"/>
    <col min="6147" max="6147" width="20.44140625" style="5" customWidth="1"/>
    <col min="6148" max="6149" width="18.5546875" style="5" customWidth="1"/>
    <col min="6150" max="6150" width="23.109375" style="5" customWidth="1"/>
    <col min="6151" max="6151" width="26" style="5" customWidth="1"/>
    <col min="6152" max="6152" width="20.44140625" style="5" customWidth="1"/>
    <col min="6153" max="6153" width="7.109375" style="5" customWidth="1"/>
    <col min="6154" max="6400" width="8.88671875" style="5"/>
    <col min="6401" max="6401" width="43.5546875" style="5" customWidth="1"/>
    <col min="6402" max="6402" width="76.88671875" style="5" customWidth="1"/>
    <col min="6403" max="6403" width="20.44140625" style="5" customWidth="1"/>
    <col min="6404" max="6405" width="18.5546875" style="5" customWidth="1"/>
    <col min="6406" max="6406" width="23.109375" style="5" customWidth="1"/>
    <col min="6407" max="6407" width="26" style="5" customWidth="1"/>
    <col min="6408" max="6408" width="20.44140625" style="5" customWidth="1"/>
    <col min="6409" max="6409" width="7.109375" style="5" customWidth="1"/>
    <col min="6410" max="6656" width="8.88671875" style="5"/>
    <col min="6657" max="6657" width="43.5546875" style="5" customWidth="1"/>
    <col min="6658" max="6658" width="76.88671875" style="5" customWidth="1"/>
    <col min="6659" max="6659" width="20.44140625" style="5" customWidth="1"/>
    <col min="6660" max="6661" width="18.5546875" style="5" customWidth="1"/>
    <col min="6662" max="6662" width="23.109375" style="5" customWidth="1"/>
    <col min="6663" max="6663" width="26" style="5" customWidth="1"/>
    <col min="6664" max="6664" width="20.44140625" style="5" customWidth="1"/>
    <col min="6665" max="6665" width="7.109375" style="5" customWidth="1"/>
    <col min="6666" max="6912" width="8.88671875" style="5"/>
    <col min="6913" max="6913" width="43.5546875" style="5" customWidth="1"/>
    <col min="6914" max="6914" width="76.88671875" style="5" customWidth="1"/>
    <col min="6915" max="6915" width="20.44140625" style="5" customWidth="1"/>
    <col min="6916" max="6917" width="18.5546875" style="5" customWidth="1"/>
    <col min="6918" max="6918" width="23.109375" style="5" customWidth="1"/>
    <col min="6919" max="6919" width="26" style="5" customWidth="1"/>
    <col min="6920" max="6920" width="20.44140625" style="5" customWidth="1"/>
    <col min="6921" max="6921" width="7.109375" style="5" customWidth="1"/>
    <col min="6922" max="7168" width="8.88671875" style="5"/>
    <col min="7169" max="7169" width="43.5546875" style="5" customWidth="1"/>
    <col min="7170" max="7170" width="76.88671875" style="5" customWidth="1"/>
    <col min="7171" max="7171" width="20.44140625" style="5" customWidth="1"/>
    <col min="7172" max="7173" width="18.5546875" style="5" customWidth="1"/>
    <col min="7174" max="7174" width="23.109375" style="5" customWidth="1"/>
    <col min="7175" max="7175" width="26" style="5" customWidth="1"/>
    <col min="7176" max="7176" width="20.44140625" style="5" customWidth="1"/>
    <col min="7177" max="7177" width="7.109375" style="5" customWidth="1"/>
    <col min="7178" max="7424" width="8.88671875" style="5"/>
    <col min="7425" max="7425" width="43.5546875" style="5" customWidth="1"/>
    <col min="7426" max="7426" width="76.88671875" style="5" customWidth="1"/>
    <col min="7427" max="7427" width="20.44140625" style="5" customWidth="1"/>
    <col min="7428" max="7429" width="18.5546875" style="5" customWidth="1"/>
    <col min="7430" max="7430" width="23.109375" style="5" customWidth="1"/>
    <col min="7431" max="7431" width="26" style="5" customWidth="1"/>
    <col min="7432" max="7432" width="20.44140625" style="5" customWidth="1"/>
    <col min="7433" max="7433" width="7.109375" style="5" customWidth="1"/>
    <col min="7434" max="7680" width="8.88671875" style="5"/>
    <col min="7681" max="7681" width="43.5546875" style="5" customWidth="1"/>
    <col min="7682" max="7682" width="76.88671875" style="5" customWidth="1"/>
    <col min="7683" max="7683" width="20.44140625" style="5" customWidth="1"/>
    <col min="7684" max="7685" width="18.5546875" style="5" customWidth="1"/>
    <col min="7686" max="7686" width="23.109375" style="5" customWidth="1"/>
    <col min="7687" max="7687" width="26" style="5" customWidth="1"/>
    <col min="7688" max="7688" width="20.44140625" style="5" customWidth="1"/>
    <col min="7689" max="7689" width="7.109375" style="5" customWidth="1"/>
    <col min="7690" max="7936" width="8.88671875" style="5"/>
    <col min="7937" max="7937" width="43.5546875" style="5" customWidth="1"/>
    <col min="7938" max="7938" width="76.88671875" style="5" customWidth="1"/>
    <col min="7939" max="7939" width="20.44140625" style="5" customWidth="1"/>
    <col min="7940" max="7941" width="18.5546875" style="5" customWidth="1"/>
    <col min="7942" max="7942" width="23.109375" style="5" customWidth="1"/>
    <col min="7943" max="7943" width="26" style="5" customWidth="1"/>
    <col min="7944" max="7944" width="20.44140625" style="5" customWidth="1"/>
    <col min="7945" max="7945" width="7.109375" style="5" customWidth="1"/>
    <col min="7946" max="8192" width="8.88671875" style="5"/>
    <col min="8193" max="8193" width="43.5546875" style="5" customWidth="1"/>
    <col min="8194" max="8194" width="76.88671875" style="5" customWidth="1"/>
    <col min="8195" max="8195" width="20.44140625" style="5" customWidth="1"/>
    <col min="8196" max="8197" width="18.5546875" style="5" customWidth="1"/>
    <col min="8198" max="8198" width="23.109375" style="5" customWidth="1"/>
    <col min="8199" max="8199" width="26" style="5" customWidth="1"/>
    <col min="8200" max="8200" width="20.44140625" style="5" customWidth="1"/>
    <col min="8201" max="8201" width="7.109375" style="5" customWidth="1"/>
    <col min="8202" max="8448" width="8.88671875" style="5"/>
    <col min="8449" max="8449" width="43.5546875" style="5" customWidth="1"/>
    <col min="8450" max="8450" width="76.88671875" style="5" customWidth="1"/>
    <col min="8451" max="8451" width="20.44140625" style="5" customWidth="1"/>
    <col min="8452" max="8453" width="18.5546875" style="5" customWidth="1"/>
    <col min="8454" max="8454" width="23.109375" style="5" customWidth="1"/>
    <col min="8455" max="8455" width="26" style="5" customWidth="1"/>
    <col min="8456" max="8456" width="20.44140625" style="5" customWidth="1"/>
    <col min="8457" max="8457" width="7.109375" style="5" customWidth="1"/>
    <col min="8458" max="8704" width="8.88671875" style="5"/>
    <col min="8705" max="8705" width="43.5546875" style="5" customWidth="1"/>
    <col min="8706" max="8706" width="76.88671875" style="5" customWidth="1"/>
    <col min="8707" max="8707" width="20.44140625" style="5" customWidth="1"/>
    <col min="8708" max="8709" width="18.5546875" style="5" customWidth="1"/>
    <col min="8710" max="8710" width="23.109375" style="5" customWidth="1"/>
    <col min="8711" max="8711" width="26" style="5" customWidth="1"/>
    <col min="8712" max="8712" width="20.44140625" style="5" customWidth="1"/>
    <col min="8713" max="8713" width="7.109375" style="5" customWidth="1"/>
    <col min="8714" max="8960" width="8.88671875" style="5"/>
    <col min="8961" max="8961" width="43.5546875" style="5" customWidth="1"/>
    <col min="8962" max="8962" width="76.88671875" style="5" customWidth="1"/>
    <col min="8963" max="8963" width="20.44140625" style="5" customWidth="1"/>
    <col min="8964" max="8965" width="18.5546875" style="5" customWidth="1"/>
    <col min="8966" max="8966" width="23.109375" style="5" customWidth="1"/>
    <col min="8967" max="8967" width="26" style="5" customWidth="1"/>
    <col min="8968" max="8968" width="20.44140625" style="5" customWidth="1"/>
    <col min="8969" max="8969" width="7.109375" style="5" customWidth="1"/>
    <col min="8970" max="9216" width="8.88671875" style="5"/>
    <col min="9217" max="9217" width="43.5546875" style="5" customWidth="1"/>
    <col min="9218" max="9218" width="76.88671875" style="5" customWidth="1"/>
    <col min="9219" max="9219" width="20.44140625" style="5" customWidth="1"/>
    <col min="9220" max="9221" width="18.5546875" style="5" customWidth="1"/>
    <col min="9222" max="9222" width="23.109375" style="5" customWidth="1"/>
    <col min="9223" max="9223" width="26" style="5" customWidth="1"/>
    <col min="9224" max="9224" width="20.44140625" style="5" customWidth="1"/>
    <col min="9225" max="9225" width="7.109375" style="5" customWidth="1"/>
    <col min="9226" max="9472" width="8.88671875" style="5"/>
    <col min="9473" max="9473" width="43.5546875" style="5" customWidth="1"/>
    <col min="9474" max="9474" width="76.88671875" style="5" customWidth="1"/>
    <col min="9475" max="9475" width="20.44140625" style="5" customWidth="1"/>
    <col min="9476" max="9477" width="18.5546875" style="5" customWidth="1"/>
    <col min="9478" max="9478" width="23.109375" style="5" customWidth="1"/>
    <col min="9479" max="9479" width="26" style="5" customWidth="1"/>
    <col min="9480" max="9480" width="20.44140625" style="5" customWidth="1"/>
    <col min="9481" max="9481" width="7.109375" style="5" customWidth="1"/>
    <col min="9482" max="9728" width="8.88671875" style="5"/>
    <col min="9729" max="9729" width="43.5546875" style="5" customWidth="1"/>
    <col min="9730" max="9730" width="76.88671875" style="5" customWidth="1"/>
    <col min="9731" max="9731" width="20.44140625" style="5" customWidth="1"/>
    <col min="9732" max="9733" width="18.5546875" style="5" customWidth="1"/>
    <col min="9734" max="9734" width="23.109375" style="5" customWidth="1"/>
    <col min="9735" max="9735" width="26" style="5" customWidth="1"/>
    <col min="9736" max="9736" width="20.44140625" style="5" customWidth="1"/>
    <col min="9737" max="9737" width="7.109375" style="5" customWidth="1"/>
    <col min="9738" max="9984" width="8.88671875" style="5"/>
    <col min="9985" max="9985" width="43.5546875" style="5" customWidth="1"/>
    <col min="9986" max="9986" width="76.88671875" style="5" customWidth="1"/>
    <col min="9987" max="9987" width="20.44140625" style="5" customWidth="1"/>
    <col min="9988" max="9989" width="18.5546875" style="5" customWidth="1"/>
    <col min="9990" max="9990" width="23.109375" style="5" customWidth="1"/>
    <col min="9991" max="9991" width="26" style="5" customWidth="1"/>
    <col min="9992" max="9992" width="20.44140625" style="5" customWidth="1"/>
    <col min="9993" max="9993" width="7.109375" style="5" customWidth="1"/>
    <col min="9994" max="10240" width="8.88671875" style="5"/>
    <col min="10241" max="10241" width="43.5546875" style="5" customWidth="1"/>
    <col min="10242" max="10242" width="76.88671875" style="5" customWidth="1"/>
    <col min="10243" max="10243" width="20.44140625" style="5" customWidth="1"/>
    <col min="10244" max="10245" width="18.5546875" style="5" customWidth="1"/>
    <col min="10246" max="10246" width="23.109375" style="5" customWidth="1"/>
    <col min="10247" max="10247" width="26" style="5" customWidth="1"/>
    <col min="10248" max="10248" width="20.44140625" style="5" customWidth="1"/>
    <col min="10249" max="10249" width="7.109375" style="5" customWidth="1"/>
    <col min="10250" max="10496" width="8.88671875" style="5"/>
    <col min="10497" max="10497" width="43.5546875" style="5" customWidth="1"/>
    <col min="10498" max="10498" width="76.88671875" style="5" customWidth="1"/>
    <col min="10499" max="10499" width="20.44140625" style="5" customWidth="1"/>
    <col min="10500" max="10501" width="18.5546875" style="5" customWidth="1"/>
    <col min="10502" max="10502" width="23.109375" style="5" customWidth="1"/>
    <col min="10503" max="10503" width="26" style="5" customWidth="1"/>
    <col min="10504" max="10504" width="20.44140625" style="5" customWidth="1"/>
    <col min="10505" max="10505" width="7.109375" style="5" customWidth="1"/>
    <col min="10506" max="10752" width="8.88671875" style="5"/>
    <col min="10753" max="10753" width="43.5546875" style="5" customWidth="1"/>
    <col min="10754" max="10754" width="76.88671875" style="5" customWidth="1"/>
    <col min="10755" max="10755" width="20.44140625" style="5" customWidth="1"/>
    <col min="10756" max="10757" width="18.5546875" style="5" customWidth="1"/>
    <col min="10758" max="10758" width="23.109375" style="5" customWidth="1"/>
    <col min="10759" max="10759" width="26" style="5" customWidth="1"/>
    <col min="10760" max="10760" width="20.44140625" style="5" customWidth="1"/>
    <col min="10761" max="10761" width="7.109375" style="5" customWidth="1"/>
    <col min="10762" max="11008" width="8.88671875" style="5"/>
    <col min="11009" max="11009" width="43.5546875" style="5" customWidth="1"/>
    <col min="11010" max="11010" width="76.88671875" style="5" customWidth="1"/>
    <col min="11011" max="11011" width="20.44140625" style="5" customWidth="1"/>
    <col min="11012" max="11013" width="18.5546875" style="5" customWidth="1"/>
    <col min="11014" max="11014" width="23.109375" style="5" customWidth="1"/>
    <col min="11015" max="11015" width="26" style="5" customWidth="1"/>
    <col min="11016" max="11016" width="20.44140625" style="5" customWidth="1"/>
    <col min="11017" max="11017" width="7.109375" style="5" customWidth="1"/>
    <col min="11018" max="11264" width="8.88671875" style="5"/>
    <col min="11265" max="11265" width="43.5546875" style="5" customWidth="1"/>
    <col min="11266" max="11266" width="76.88671875" style="5" customWidth="1"/>
    <col min="11267" max="11267" width="20.44140625" style="5" customWidth="1"/>
    <col min="11268" max="11269" width="18.5546875" style="5" customWidth="1"/>
    <col min="11270" max="11270" width="23.109375" style="5" customWidth="1"/>
    <col min="11271" max="11271" width="26" style="5" customWidth="1"/>
    <col min="11272" max="11272" width="20.44140625" style="5" customWidth="1"/>
    <col min="11273" max="11273" width="7.109375" style="5" customWidth="1"/>
    <col min="11274" max="11520" width="8.88671875" style="5"/>
    <col min="11521" max="11521" width="43.5546875" style="5" customWidth="1"/>
    <col min="11522" max="11522" width="76.88671875" style="5" customWidth="1"/>
    <col min="11523" max="11523" width="20.44140625" style="5" customWidth="1"/>
    <col min="11524" max="11525" width="18.5546875" style="5" customWidth="1"/>
    <col min="11526" max="11526" width="23.109375" style="5" customWidth="1"/>
    <col min="11527" max="11527" width="26" style="5" customWidth="1"/>
    <col min="11528" max="11528" width="20.44140625" style="5" customWidth="1"/>
    <col min="11529" max="11529" width="7.109375" style="5" customWidth="1"/>
    <col min="11530" max="11776" width="8.88671875" style="5"/>
    <col min="11777" max="11777" width="43.5546875" style="5" customWidth="1"/>
    <col min="11778" max="11778" width="76.88671875" style="5" customWidth="1"/>
    <col min="11779" max="11779" width="20.44140625" style="5" customWidth="1"/>
    <col min="11780" max="11781" width="18.5546875" style="5" customWidth="1"/>
    <col min="11782" max="11782" width="23.109375" style="5" customWidth="1"/>
    <col min="11783" max="11783" width="26" style="5" customWidth="1"/>
    <col min="11784" max="11784" width="20.44140625" style="5" customWidth="1"/>
    <col min="11785" max="11785" width="7.109375" style="5" customWidth="1"/>
    <col min="11786" max="12032" width="8.88671875" style="5"/>
    <col min="12033" max="12033" width="43.5546875" style="5" customWidth="1"/>
    <col min="12034" max="12034" width="76.88671875" style="5" customWidth="1"/>
    <col min="12035" max="12035" width="20.44140625" style="5" customWidth="1"/>
    <col min="12036" max="12037" width="18.5546875" style="5" customWidth="1"/>
    <col min="12038" max="12038" width="23.109375" style="5" customWidth="1"/>
    <col min="12039" max="12039" width="26" style="5" customWidth="1"/>
    <col min="12040" max="12040" width="20.44140625" style="5" customWidth="1"/>
    <col min="12041" max="12041" width="7.109375" style="5" customWidth="1"/>
    <col min="12042" max="12288" width="8.88671875" style="5"/>
    <col min="12289" max="12289" width="43.5546875" style="5" customWidth="1"/>
    <col min="12290" max="12290" width="76.88671875" style="5" customWidth="1"/>
    <col min="12291" max="12291" width="20.44140625" style="5" customWidth="1"/>
    <col min="12292" max="12293" width="18.5546875" style="5" customWidth="1"/>
    <col min="12294" max="12294" width="23.109375" style="5" customWidth="1"/>
    <col min="12295" max="12295" width="26" style="5" customWidth="1"/>
    <col min="12296" max="12296" width="20.44140625" style="5" customWidth="1"/>
    <col min="12297" max="12297" width="7.109375" style="5" customWidth="1"/>
    <col min="12298" max="12544" width="8.88671875" style="5"/>
    <col min="12545" max="12545" width="43.5546875" style="5" customWidth="1"/>
    <col min="12546" max="12546" width="76.88671875" style="5" customWidth="1"/>
    <col min="12547" max="12547" width="20.44140625" style="5" customWidth="1"/>
    <col min="12548" max="12549" width="18.5546875" style="5" customWidth="1"/>
    <col min="12550" max="12550" width="23.109375" style="5" customWidth="1"/>
    <col min="12551" max="12551" width="26" style="5" customWidth="1"/>
    <col min="12552" max="12552" width="20.44140625" style="5" customWidth="1"/>
    <col min="12553" max="12553" width="7.109375" style="5" customWidth="1"/>
    <col min="12554" max="12800" width="8.88671875" style="5"/>
    <col min="12801" max="12801" width="43.5546875" style="5" customWidth="1"/>
    <col min="12802" max="12802" width="76.88671875" style="5" customWidth="1"/>
    <col min="12803" max="12803" width="20.44140625" style="5" customWidth="1"/>
    <col min="12804" max="12805" width="18.5546875" style="5" customWidth="1"/>
    <col min="12806" max="12806" width="23.109375" style="5" customWidth="1"/>
    <col min="12807" max="12807" width="26" style="5" customWidth="1"/>
    <col min="12808" max="12808" width="20.44140625" style="5" customWidth="1"/>
    <col min="12809" max="12809" width="7.109375" style="5" customWidth="1"/>
    <col min="12810" max="13056" width="8.88671875" style="5"/>
    <col min="13057" max="13057" width="43.5546875" style="5" customWidth="1"/>
    <col min="13058" max="13058" width="76.88671875" style="5" customWidth="1"/>
    <col min="13059" max="13059" width="20.44140625" style="5" customWidth="1"/>
    <col min="13060" max="13061" width="18.5546875" style="5" customWidth="1"/>
    <col min="13062" max="13062" width="23.109375" style="5" customWidth="1"/>
    <col min="13063" max="13063" width="26" style="5" customWidth="1"/>
    <col min="13064" max="13064" width="20.44140625" style="5" customWidth="1"/>
    <col min="13065" max="13065" width="7.109375" style="5" customWidth="1"/>
    <col min="13066" max="13312" width="8.88671875" style="5"/>
    <col min="13313" max="13313" width="43.5546875" style="5" customWidth="1"/>
    <col min="13314" max="13314" width="76.88671875" style="5" customWidth="1"/>
    <col min="13315" max="13315" width="20.44140625" style="5" customWidth="1"/>
    <col min="13316" max="13317" width="18.5546875" style="5" customWidth="1"/>
    <col min="13318" max="13318" width="23.109375" style="5" customWidth="1"/>
    <col min="13319" max="13319" width="26" style="5" customWidth="1"/>
    <col min="13320" max="13320" width="20.44140625" style="5" customWidth="1"/>
    <col min="13321" max="13321" width="7.109375" style="5" customWidth="1"/>
    <col min="13322" max="13568" width="8.88671875" style="5"/>
    <col min="13569" max="13569" width="43.5546875" style="5" customWidth="1"/>
    <col min="13570" max="13570" width="76.88671875" style="5" customWidth="1"/>
    <col min="13571" max="13571" width="20.44140625" style="5" customWidth="1"/>
    <col min="13572" max="13573" width="18.5546875" style="5" customWidth="1"/>
    <col min="13574" max="13574" width="23.109375" style="5" customWidth="1"/>
    <col min="13575" max="13575" width="26" style="5" customWidth="1"/>
    <col min="13576" max="13576" width="20.44140625" style="5" customWidth="1"/>
    <col min="13577" max="13577" width="7.109375" style="5" customWidth="1"/>
    <col min="13578" max="13824" width="8.88671875" style="5"/>
    <col min="13825" max="13825" width="43.5546875" style="5" customWidth="1"/>
    <col min="13826" max="13826" width="76.88671875" style="5" customWidth="1"/>
    <col min="13827" max="13827" width="20.44140625" style="5" customWidth="1"/>
    <col min="13828" max="13829" width="18.5546875" style="5" customWidth="1"/>
    <col min="13830" max="13830" width="23.109375" style="5" customWidth="1"/>
    <col min="13831" max="13831" width="26" style="5" customWidth="1"/>
    <col min="13832" max="13832" width="20.44140625" style="5" customWidth="1"/>
    <col min="13833" max="13833" width="7.109375" style="5" customWidth="1"/>
    <col min="13834" max="14080" width="8.88671875" style="5"/>
    <col min="14081" max="14081" width="43.5546875" style="5" customWidth="1"/>
    <col min="14082" max="14082" width="76.88671875" style="5" customWidth="1"/>
    <col min="14083" max="14083" width="20.44140625" style="5" customWidth="1"/>
    <col min="14084" max="14085" width="18.5546875" style="5" customWidth="1"/>
    <col min="14086" max="14086" width="23.109375" style="5" customWidth="1"/>
    <col min="14087" max="14087" width="26" style="5" customWidth="1"/>
    <col min="14088" max="14088" width="20.44140625" style="5" customWidth="1"/>
    <col min="14089" max="14089" width="7.109375" style="5" customWidth="1"/>
    <col min="14090" max="14336" width="8.88671875" style="5"/>
    <col min="14337" max="14337" width="43.5546875" style="5" customWidth="1"/>
    <col min="14338" max="14338" width="76.88671875" style="5" customWidth="1"/>
    <col min="14339" max="14339" width="20.44140625" style="5" customWidth="1"/>
    <col min="14340" max="14341" width="18.5546875" style="5" customWidth="1"/>
    <col min="14342" max="14342" width="23.109375" style="5" customWidth="1"/>
    <col min="14343" max="14343" width="26" style="5" customWidth="1"/>
    <col min="14344" max="14344" width="20.44140625" style="5" customWidth="1"/>
    <col min="14345" max="14345" width="7.109375" style="5" customWidth="1"/>
    <col min="14346" max="14592" width="8.88671875" style="5"/>
    <col min="14593" max="14593" width="43.5546875" style="5" customWidth="1"/>
    <col min="14594" max="14594" width="76.88671875" style="5" customWidth="1"/>
    <col min="14595" max="14595" width="20.44140625" style="5" customWidth="1"/>
    <col min="14596" max="14597" width="18.5546875" style="5" customWidth="1"/>
    <col min="14598" max="14598" width="23.109375" style="5" customWidth="1"/>
    <col min="14599" max="14599" width="26" style="5" customWidth="1"/>
    <col min="14600" max="14600" width="20.44140625" style="5" customWidth="1"/>
    <col min="14601" max="14601" width="7.109375" style="5" customWidth="1"/>
    <col min="14602" max="14848" width="8.88671875" style="5"/>
    <col min="14849" max="14849" width="43.5546875" style="5" customWidth="1"/>
    <col min="14850" max="14850" width="76.88671875" style="5" customWidth="1"/>
    <col min="14851" max="14851" width="20.44140625" style="5" customWidth="1"/>
    <col min="14852" max="14853" width="18.5546875" style="5" customWidth="1"/>
    <col min="14854" max="14854" width="23.109375" style="5" customWidth="1"/>
    <col min="14855" max="14855" width="26" style="5" customWidth="1"/>
    <col min="14856" max="14856" width="20.44140625" style="5" customWidth="1"/>
    <col min="14857" max="14857" width="7.109375" style="5" customWidth="1"/>
    <col min="14858" max="15104" width="8.88671875" style="5"/>
    <col min="15105" max="15105" width="43.5546875" style="5" customWidth="1"/>
    <col min="15106" max="15106" width="76.88671875" style="5" customWidth="1"/>
    <col min="15107" max="15107" width="20.44140625" style="5" customWidth="1"/>
    <col min="15108" max="15109" width="18.5546875" style="5" customWidth="1"/>
    <col min="15110" max="15110" width="23.109375" style="5" customWidth="1"/>
    <col min="15111" max="15111" width="26" style="5" customWidth="1"/>
    <col min="15112" max="15112" width="20.44140625" style="5" customWidth="1"/>
    <col min="15113" max="15113" width="7.109375" style="5" customWidth="1"/>
    <col min="15114" max="15360" width="8.88671875" style="5"/>
    <col min="15361" max="15361" width="43.5546875" style="5" customWidth="1"/>
    <col min="15362" max="15362" width="76.88671875" style="5" customWidth="1"/>
    <col min="15363" max="15363" width="20.44140625" style="5" customWidth="1"/>
    <col min="15364" max="15365" width="18.5546875" style="5" customWidth="1"/>
    <col min="15366" max="15366" width="23.109375" style="5" customWidth="1"/>
    <col min="15367" max="15367" width="26" style="5" customWidth="1"/>
    <col min="15368" max="15368" width="20.44140625" style="5" customWidth="1"/>
    <col min="15369" max="15369" width="7.109375" style="5" customWidth="1"/>
    <col min="15370" max="15616" width="8.88671875" style="5"/>
    <col min="15617" max="15617" width="43.5546875" style="5" customWidth="1"/>
    <col min="15618" max="15618" width="76.88671875" style="5" customWidth="1"/>
    <col min="15619" max="15619" width="20.44140625" style="5" customWidth="1"/>
    <col min="15620" max="15621" width="18.5546875" style="5" customWidth="1"/>
    <col min="15622" max="15622" width="23.109375" style="5" customWidth="1"/>
    <col min="15623" max="15623" width="26" style="5" customWidth="1"/>
    <col min="15624" max="15624" width="20.44140625" style="5" customWidth="1"/>
    <col min="15625" max="15625" width="7.109375" style="5" customWidth="1"/>
    <col min="15626" max="15872" width="8.88671875" style="5"/>
    <col min="15873" max="15873" width="43.5546875" style="5" customWidth="1"/>
    <col min="15874" max="15874" width="76.88671875" style="5" customWidth="1"/>
    <col min="15875" max="15875" width="20.44140625" style="5" customWidth="1"/>
    <col min="15876" max="15877" width="18.5546875" style="5" customWidth="1"/>
    <col min="15878" max="15878" width="23.109375" style="5" customWidth="1"/>
    <col min="15879" max="15879" width="26" style="5" customWidth="1"/>
    <col min="15880" max="15880" width="20.44140625" style="5" customWidth="1"/>
    <col min="15881" max="15881" width="7.109375" style="5" customWidth="1"/>
    <col min="15882" max="16128" width="8.88671875" style="5"/>
    <col min="16129" max="16129" width="43.5546875" style="5" customWidth="1"/>
    <col min="16130" max="16130" width="76.88671875" style="5" customWidth="1"/>
    <col min="16131" max="16131" width="20.44140625" style="5" customWidth="1"/>
    <col min="16132" max="16133" width="18.5546875" style="5" customWidth="1"/>
    <col min="16134" max="16134" width="23.109375" style="5" customWidth="1"/>
    <col min="16135" max="16135" width="26" style="5" customWidth="1"/>
    <col min="16136" max="16136" width="20.44140625" style="5" customWidth="1"/>
    <col min="16137" max="16137" width="7.109375" style="5" customWidth="1"/>
    <col min="16138" max="16384" width="8.88671875" style="5"/>
  </cols>
  <sheetData>
    <row r="2" spans="1:8" ht="24.75" customHeight="1" x14ac:dyDescent="0.35">
      <c r="A2" s="488" t="s">
        <v>542</v>
      </c>
      <c r="B2" s="424"/>
      <c r="C2" s="424"/>
      <c r="D2" s="424"/>
      <c r="E2" s="424"/>
      <c r="F2" s="529" t="s">
        <v>533</v>
      </c>
    </row>
    <row r="3" spans="1:8" ht="24.75" customHeight="1" x14ac:dyDescent="0.35">
      <c r="A3" s="488" t="s">
        <v>883</v>
      </c>
      <c r="B3" s="424"/>
      <c r="C3" s="424"/>
      <c r="D3" s="424"/>
      <c r="E3" s="424"/>
      <c r="F3" s="529"/>
    </row>
    <row r="4" spans="1:8" ht="15.75" customHeight="1" x14ac:dyDescent="0.3">
      <c r="A4" s="424"/>
      <c r="B4" s="424"/>
      <c r="C4" s="424"/>
      <c r="D4" s="424"/>
      <c r="E4" s="424"/>
      <c r="F4" s="424"/>
    </row>
    <row r="5" spans="1:8" ht="39.75" customHeight="1" x14ac:dyDescent="0.3">
      <c r="A5" s="818" t="s">
        <v>736</v>
      </c>
      <c r="B5" s="819"/>
      <c r="C5" s="819"/>
      <c r="D5" s="819"/>
      <c r="E5" s="819"/>
      <c r="F5" s="819"/>
      <c r="G5" s="530"/>
      <c r="H5" s="531"/>
    </row>
    <row r="6" spans="1:8" ht="15" customHeight="1" x14ac:dyDescent="0.3">
      <c r="A6" s="819"/>
      <c r="B6" s="819"/>
      <c r="C6" s="819"/>
      <c r="D6" s="819"/>
      <c r="E6" s="819"/>
      <c r="F6" s="819"/>
      <c r="G6" s="530"/>
      <c r="H6" s="531"/>
    </row>
    <row r="7" spans="1:8" ht="17.399999999999999" x14ac:dyDescent="0.3">
      <c r="A7" s="424"/>
      <c r="B7" s="532" t="s">
        <v>1382</v>
      </c>
      <c r="C7" s="424"/>
      <c r="D7" s="424"/>
      <c r="E7" s="424"/>
      <c r="F7" s="424"/>
    </row>
    <row r="8" spans="1:8" ht="16.2" thickBot="1" x14ac:dyDescent="0.35">
      <c r="A8" s="424"/>
      <c r="B8" s="499"/>
      <c r="C8" s="499"/>
      <c r="D8" s="499"/>
      <c r="E8" s="820" t="s">
        <v>572</v>
      </c>
      <c r="F8" s="820"/>
      <c r="G8" s="533"/>
      <c r="H8" s="534"/>
    </row>
    <row r="9" spans="1:8" s="540" customFormat="1" ht="52.5" customHeight="1" x14ac:dyDescent="0.25">
      <c r="A9" s="535" t="s">
        <v>80</v>
      </c>
      <c r="B9" s="536" t="s">
        <v>116</v>
      </c>
      <c r="C9" s="537" t="s">
        <v>916</v>
      </c>
      <c r="D9" s="536" t="s">
        <v>500</v>
      </c>
      <c r="E9" s="537" t="s">
        <v>501</v>
      </c>
      <c r="F9" s="538" t="s">
        <v>963</v>
      </c>
      <c r="G9" s="539"/>
      <c r="H9" s="478"/>
    </row>
    <row r="10" spans="1:8" s="540" customFormat="1" ht="14.25" customHeight="1" x14ac:dyDescent="0.25">
      <c r="A10" s="541">
        <v>1</v>
      </c>
      <c r="B10" s="253">
        <v>2</v>
      </c>
      <c r="C10" s="253">
        <v>3</v>
      </c>
      <c r="D10" s="253">
        <v>4</v>
      </c>
      <c r="E10" s="253">
        <v>5</v>
      </c>
      <c r="F10" s="542" t="s">
        <v>574</v>
      </c>
      <c r="G10" s="539"/>
      <c r="H10" s="478"/>
    </row>
    <row r="11" spans="1:8" ht="31.2" x14ac:dyDescent="0.3">
      <c r="A11" s="543" t="s">
        <v>575</v>
      </c>
      <c r="B11" s="544" t="s">
        <v>588</v>
      </c>
      <c r="C11" s="545" t="s">
        <v>573</v>
      </c>
      <c r="D11" s="546">
        <v>0</v>
      </c>
      <c r="E11" s="546">
        <v>0</v>
      </c>
      <c r="F11" s="547">
        <v>0</v>
      </c>
      <c r="G11" s="548"/>
      <c r="H11" s="549"/>
    </row>
    <row r="12" spans="1:8" ht="18" x14ac:dyDescent="0.3">
      <c r="A12" s="550" t="s">
        <v>576</v>
      </c>
      <c r="B12" s="551" t="s">
        <v>577</v>
      </c>
      <c r="C12" s="552" t="s">
        <v>578</v>
      </c>
      <c r="D12" s="28"/>
      <c r="E12" s="28"/>
      <c r="F12" s="553"/>
      <c r="G12" s="533"/>
      <c r="H12" s="554"/>
    </row>
    <row r="13" spans="1:8" ht="31.2" x14ac:dyDescent="0.3">
      <c r="A13" s="550" t="s">
        <v>579</v>
      </c>
      <c r="B13" s="551" t="s">
        <v>580</v>
      </c>
      <c r="C13" s="552" t="s">
        <v>581</v>
      </c>
      <c r="D13" s="28"/>
      <c r="E13" s="28"/>
      <c r="F13" s="553"/>
      <c r="G13" s="555"/>
      <c r="H13" s="549"/>
    </row>
    <row r="14" spans="1:8" ht="31.2" x14ac:dyDescent="0.3">
      <c r="A14" s="556" t="s">
        <v>582</v>
      </c>
      <c r="B14" s="557" t="s">
        <v>583</v>
      </c>
      <c r="C14" s="552" t="s">
        <v>584</v>
      </c>
      <c r="D14" s="28"/>
      <c r="E14" s="28"/>
      <c r="F14" s="553"/>
      <c r="G14" s="533"/>
      <c r="H14" s="554"/>
    </row>
    <row r="15" spans="1:8" ht="31.8" thickBot="1" x14ac:dyDescent="0.35">
      <c r="A15" s="558" t="s">
        <v>585</v>
      </c>
      <c r="B15" s="559" t="s">
        <v>586</v>
      </c>
      <c r="C15" s="560" t="s">
        <v>587</v>
      </c>
      <c r="D15" s="561"/>
      <c r="E15" s="561"/>
      <c r="F15" s="562"/>
      <c r="G15" s="533"/>
      <c r="H15" s="554"/>
    </row>
    <row r="16" spans="1:8" ht="31.2" x14ac:dyDescent="0.3">
      <c r="A16" s="563" t="s">
        <v>589</v>
      </c>
      <c r="B16" s="564" t="s">
        <v>590</v>
      </c>
      <c r="C16" s="565" t="s">
        <v>591</v>
      </c>
      <c r="D16" s="566">
        <f>+D17+D18+D19</f>
        <v>2128</v>
      </c>
      <c r="E16" s="566">
        <f>+E17+E18+E19</f>
        <v>0</v>
      </c>
      <c r="F16" s="567">
        <f>+D16-E16</f>
        <v>2128</v>
      </c>
      <c r="G16" s="568"/>
      <c r="H16" s="549"/>
    </row>
    <row r="17" spans="1:10" ht="18" x14ac:dyDescent="0.3">
      <c r="A17" s="556" t="s">
        <v>595</v>
      </c>
      <c r="B17" s="551" t="s">
        <v>596</v>
      </c>
      <c r="C17" s="552" t="s">
        <v>592</v>
      </c>
      <c r="D17" s="569">
        <v>2128</v>
      </c>
      <c r="E17" s="569"/>
      <c r="F17" s="570">
        <f>D17-E17</f>
        <v>2128</v>
      </c>
      <c r="G17" s="571"/>
      <c r="H17" s="554"/>
    </row>
    <row r="18" spans="1:10" ht="46.8" x14ac:dyDescent="0.3">
      <c r="A18" s="550" t="s">
        <v>598</v>
      </c>
      <c r="B18" s="557" t="s">
        <v>597</v>
      </c>
      <c r="C18" s="552" t="s">
        <v>593</v>
      </c>
      <c r="D18" s="569"/>
      <c r="E18" s="569"/>
      <c r="F18" s="569"/>
      <c r="G18" s="533"/>
      <c r="H18" s="554"/>
    </row>
    <row r="19" spans="1:10" ht="31.8" thickBot="1" x14ac:dyDescent="0.35">
      <c r="A19" s="558" t="s">
        <v>600</v>
      </c>
      <c r="B19" s="572" t="s">
        <v>599</v>
      </c>
      <c r="C19" s="560" t="s">
        <v>594</v>
      </c>
      <c r="D19" s="573"/>
      <c r="E19" s="573"/>
      <c r="F19" s="573"/>
      <c r="G19" s="574"/>
      <c r="H19" s="554"/>
      <c r="I19" s="7"/>
    </row>
    <row r="20" spans="1:10" ht="46.8" x14ac:dyDescent="0.3">
      <c r="A20" s="575" t="s">
        <v>601</v>
      </c>
      <c r="B20" s="576" t="s">
        <v>602</v>
      </c>
      <c r="C20" s="577" t="s">
        <v>603</v>
      </c>
      <c r="D20" s="566">
        <f>+D21+D22+D23+D24+D25</f>
        <v>2396397</v>
      </c>
      <c r="E20" s="566">
        <f>+E21+E22+E23+E24+E25</f>
        <v>2244464</v>
      </c>
      <c r="F20" s="567">
        <f>+D20-E20</f>
        <v>151933</v>
      </c>
      <c r="G20" s="578"/>
      <c r="H20" s="578"/>
      <c r="I20" s="579"/>
      <c r="J20" s="580"/>
    </row>
    <row r="21" spans="1:10" ht="46.8" x14ac:dyDescent="0.3">
      <c r="A21" s="581" t="s">
        <v>604</v>
      </c>
      <c r="B21" s="471" t="s">
        <v>605</v>
      </c>
      <c r="C21" s="582" t="s">
        <v>606</v>
      </c>
      <c r="D21" s="570">
        <v>165207</v>
      </c>
      <c r="E21" s="570">
        <v>149795</v>
      </c>
      <c r="F21" s="583">
        <f>+D21-E21</f>
        <v>15412</v>
      </c>
      <c r="G21" s="584"/>
      <c r="H21" s="554"/>
      <c r="I21" s="7"/>
    </row>
    <row r="22" spans="1:10" ht="65.25" customHeight="1" x14ac:dyDescent="0.3">
      <c r="A22" s="585" t="s">
        <v>608</v>
      </c>
      <c r="B22" s="471" t="s">
        <v>607</v>
      </c>
      <c r="C22" s="582" t="s">
        <v>609</v>
      </c>
      <c r="D22" s="570">
        <v>96265</v>
      </c>
      <c r="E22" s="570">
        <v>70229</v>
      </c>
      <c r="F22" s="586">
        <v>26036</v>
      </c>
      <c r="G22" s="587"/>
      <c r="H22" s="554"/>
    </row>
    <row r="23" spans="1:10" ht="65.25" customHeight="1" x14ac:dyDescent="0.3">
      <c r="A23" s="585" t="s">
        <v>608</v>
      </c>
      <c r="B23" s="302" t="s">
        <v>614</v>
      </c>
      <c r="C23" s="582" t="s">
        <v>610</v>
      </c>
      <c r="D23" s="570">
        <v>2098235</v>
      </c>
      <c r="E23" s="570">
        <v>1991776</v>
      </c>
      <c r="F23" s="586">
        <f t="shared" ref="F23:F25" si="0">+D23-E23</f>
        <v>106459</v>
      </c>
      <c r="G23" s="533"/>
      <c r="H23" s="554"/>
    </row>
    <row r="24" spans="1:10" ht="65.25" customHeight="1" x14ac:dyDescent="0.3">
      <c r="A24" s="588" t="s">
        <v>608</v>
      </c>
      <c r="B24" s="302" t="s">
        <v>615</v>
      </c>
      <c r="C24" s="589" t="s">
        <v>611</v>
      </c>
      <c r="D24" s="590">
        <v>35826</v>
      </c>
      <c r="E24" s="590">
        <v>31804</v>
      </c>
      <c r="F24" s="586">
        <f t="shared" si="0"/>
        <v>4022</v>
      </c>
      <c r="G24" s="533"/>
      <c r="H24" s="554"/>
    </row>
    <row r="25" spans="1:10" ht="65.25" customHeight="1" x14ac:dyDescent="0.3">
      <c r="A25" s="585" t="s">
        <v>613</v>
      </c>
      <c r="B25" s="302" t="s">
        <v>616</v>
      </c>
      <c r="C25" s="589" t="s">
        <v>612</v>
      </c>
      <c r="D25" s="590">
        <v>864</v>
      </c>
      <c r="E25" s="590">
        <v>860</v>
      </c>
      <c r="F25" s="586">
        <f t="shared" si="0"/>
        <v>4</v>
      </c>
      <c r="G25" s="584"/>
      <c r="H25" s="591"/>
      <c r="I25" s="592"/>
    </row>
    <row r="26" spans="1:10" ht="65.25" customHeight="1" thickBot="1" x14ac:dyDescent="0.35">
      <c r="A26" s="593" t="s">
        <v>608</v>
      </c>
      <c r="B26" s="594" t="s">
        <v>617</v>
      </c>
      <c r="C26" s="589" t="s">
        <v>618</v>
      </c>
      <c r="D26" s="590"/>
      <c r="E26" s="590"/>
      <c r="F26" s="595"/>
      <c r="G26" s="533"/>
      <c r="H26" s="554"/>
      <c r="I26" s="7"/>
    </row>
    <row r="27" spans="1:10" ht="31.2" x14ac:dyDescent="0.3">
      <c r="A27" s="596" t="s">
        <v>619</v>
      </c>
      <c r="B27" s="597" t="s">
        <v>621</v>
      </c>
      <c r="C27" s="598" t="s">
        <v>620</v>
      </c>
      <c r="D27" s="599">
        <v>7747</v>
      </c>
      <c r="E27" s="599">
        <f>+E30</f>
        <v>558</v>
      </c>
      <c r="F27" s="600">
        <f>+D27-E27</f>
        <v>7189</v>
      </c>
      <c r="G27" s="578"/>
      <c r="H27" s="578"/>
      <c r="I27" s="578"/>
      <c r="J27" s="592"/>
    </row>
    <row r="28" spans="1:10" ht="31.2" x14ac:dyDescent="0.3">
      <c r="A28" s="550" t="s">
        <v>634</v>
      </c>
      <c r="B28" s="557" t="s">
        <v>622</v>
      </c>
      <c r="C28" s="601" t="s">
        <v>623</v>
      </c>
      <c r="D28" s="602">
        <v>1502</v>
      </c>
      <c r="E28" s="602"/>
      <c r="F28" s="603">
        <f>D28-E28</f>
        <v>1502</v>
      </c>
      <c r="G28" s="574"/>
      <c r="H28" s="554"/>
      <c r="I28" s="7"/>
    </row>
    <row r="29" spans="1:10" ht="31.2" x14ac:dyDescent="0.3">
      <c r="A29" s="550" t="s">
        <v>635</v>
      </c>
      <c r="B29" s="557" t="s">
        <v>624</v>
      </c>
      <c r="C29" s="552" t="s">
        <v>626</v>
      </c>
      <c r="D29" s="604"/>
      <c r="E29" s="604"/>
      <c r="F29" s="603">
        <f t="shared" ref="F29:F31" si="1">D29-E29</f>
        <v>0</v>
      </c>
      <c r="G29" s="605"/>
      <c r="H29" s="606"/>
    </row>
    <row r="30" spans="1:10" ht="31.2" x14ac:dyDescent="0.3">
      <c r="A30" s="550" t="s">
        <v>635</v>
      </c>
      <c r="B30" s="557" t="s">
        <v>625</v>
      </c>
      <c r="C30" s="582" t="s">
        <v>627</v>
      </c>
      <c r="D30" s="604">
        <v>653</v>
      </c>
      <c r="E30" s="604">
        <v>558</v>
      </c>
      <c r="F30" s="603">
        <f t="shared" si="1"/>
        <v>95</v>
      </c>
      <c r="G30" s="533"/>
      <c r="H30" s="7"/>
    </row>
    <row r="31" spans="1:10" ht="31.2" x14ac:dyDescent="0.3">
      <c r="A31" s="550" t="s">
        <v>636</v>
      </c>
      <c r="B31" s="557" t="s">
        <v>631</v>
      </c>
      <c r="C31" s="552" t="s">
        <v>628</v>
      </c>
      <c r="D31" s="569">
        <v>5592</v>
      </c>
      <c r="E31" s="569">
        <v>0</v>
      </c>
      <c r="F31" s="603">
        <f t="shared" si="1"/>
        <v>5592</v>
      </c>
      <c r="G31" s="584" t="s">
        <v>733</v>
      </c>
      <c r="H31" s="7"/>
    </row>
    <row r="32" spans="1:10" ht="31.2" x14ac:dyDescent="0.3">
      <c r="A32" s="550" t="s">
        <v>637</v>
      </c>
      <c r="B32" s="557" t="s">
        <v>632</v>
      </c>
      <c r="C32" s="607" t="s">
        <v>629</v>
      </c>
      <c r="D32" s="608"/>
      <c r="E32" s="609"/>
      <c r="F32" s="610"/>
      <c r="G32" s="584"/>
      <c r="H32" s="592"/>
    </row>
    <row r="33" spans="1:7" ht="50.25" customHeight="1" thickBot="1" x14ac:dyDescent="0.35">
      <c r="A33" s="558" t="s">
        <v>638</v>
      </c>
      <c r="B33" s="559" t="s">
        <v>633</v>
      </c>
      <c r="C33" s="560" t="s">
        <v>630</v>
      </c>
      <c r="D33" s="573"/>
      <c r="E33" s="573"/>
      <c r="F33" s="611"/>
      <c r="G33" s="533"/>
    </row>
    <row r="34" spans="1:7" ht="16.2" customHeight="1" x14ac:dyDescent="0.3">
      <c r="A34" s="612"/>
      <c r="B34" s="613"/>
      <c r="C34" s="614"/>
      <c r="D34" s="615"/>
      <c r="E34" s="615"/>
      <c r="F34" s="616"/>
      <c r="G34" s="533"/>
    </row>
    <row r="35" spans="1:7" ht="23.4" customHeight="1" x14ac:dyDescent="0.3">
      <c r="A35" s="617"/>
      <c r="B35" s="7"/>
      <c r="C35" s="618"/>
      <c r="D35" s="619"/>
      <c r="E35" s="619"/>
      <c r="F35" s="591"/>
      <c r="G35" s="533"/>
    </row>
    <row r="37" spans="1:7" ht="21" x14ac:dyDescent="0.4">
      <c r="A37" s="526" t="s">
        <v>1383</v>
      </c>
      <c r="B37" s="492"/>
      <c r="C37" s="817" t="s">
        <v>919</v>
      </c>
      <c r="D37" s="817"/>
      <c r="E37" s="817"/>
      <c r="F37" s="817"/>
    </row>
    <row r="38" spans="1:7" x14ac:dyDescent="0.3">
      <c r="B38" s="620" t="s">
        <v>885</v>
      </c>
    </row>
  </sheetData>
  <mergeCells count="3">
    <mergeCell ref="C37:F37"/>
    <mergeCell ref="A5:F6"/>
    <mergeCell ref="E8:F8"/>
  </mergeCells>
  <phoneticPr fontId="7" type="noConversion"/>
  <printOptions horizontalCentered="1"/>
  <pageMargins left="0.27559055118110237" right="0.27559055118110237" top="0.23622047244094491" bottom="0.23622047244094491" header="0.11811023622047245" footer="0.11811023622047245"/>
  <pageSetup paperSize="9" scale="5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3"/>
  <sheetViews>
    <sheetView view="pageBreakPreview" topLeftCell="A73" zoomScale="90" zoomScaleNormal="60" zoomScaleSheetLayoutView="90" workbookViewId="0">
      <selection activeCell="F4" sqref="F4"/>
    </sheetView>
  </sheetViews>
  <sheetFormatPr defaultRowHeight="15.6" x14ac:dyDescent="0.25"/>
  <cols>
    <col min="1" max="1" width="18.33203125" style="37" customWidth="1"/>
    <col min="2" max="2" width="65.6640625" style="37" customWidth="1"/>
    <col min="3" max="3" width="7.33203125" style="37" bestFit="1" customWidth="1"/>
    <col min="4" max="7" width="14.6640625" style="37" customWidth="1"/>
    <col min="8" max="8" width="14.6640625" style="460" customWidth="1"/>
    <col min="9" max="9" width="23.6640625" style="37" customWidth="1"/>
    <col min="10" max="10" width="25.44140625" style="37" customWidth="1"/>
    <col min="11" max="256" width="8.88671875" style="37"/>
    <col min="257" max="257" width="32.44140625" style="37" customWidth="1"/>
    <col min="258" max="258" width="74.109375" style="37" customWidth="1"/>
    <col min="259" max="259" width="9.88671875" style="37" customWidth="1"/>
    <col min="260" max="264" width="17.44140625" style="37" customWidth="1"/>
    <col min="265" max="265" width="23.6640625" style="37" customWidth="1"/>
    <col min="266" max="266" width="25.44140625" style="37" customWidth="1"/>
    <col min="267" max="512" width="8.88671875" style="37"/>
    <col min="513" max="513" width="32.44140625" style="37" customWidth="1"/>
    <col min="514" max="514" width="74.109375" style="37" customWidth="1"/>
    <col min="515" max="515" width="9.88671875" style="37" customWidth="1"/>
    <col min="516" max="520" width="17.44140625" style="37" customWidth="1"/>
    <col min="521" max="521" width="23.6640625" style="37" customWidth="1"/>
    <col min="522" max="522" width="25.44140625" style="37" customWidth="1"/>
    <col min="523" max="768" width="8.88671875" style="37"/>
    <col min="769" max="769" width="32.44140625" style="37" customWidth="1"/>
    <col min="770" max="770" width="74.109375" style="37" customWidth="1"/>
    <col min="771" max="771" width="9.88671875" style="37" customWidth="1"/>
    <col min="772" max="776" width="17.44140625" style="37" customWidth="1"/>
    <col min="777" max="777" width="23.6640625" style="37" customWidth="1"/>
    <col min="778" max="778" width="25.44140625" style="37" customWidth="1"/>
    <col min="779" max="1024" width="8.88671875" style="37"/>
    <col min="1025" max="1025" width="32.44140625" style="37" customWidth="1"/>
    <col min="1026" max="1026" width="74.109375" style="37" customWidth="1"/>
    <col min="1027" max="1027" width="9.88671875" style="37" customWidth="1"/>
    <col min="1028" max="1032" width="17.44140625" style="37" customWidth="1"/>
    <col min="1033" max="1033" width="23.6640625" style="37" customWidth="1"/>
    <col min="1034" max="1034" width="25.44140625" style="37" customWidth="1"/>
    <col min="1035" max="1280" width="8.88671875" style="37"/>
    <col min="1281" max="1281" width="32.44140625" style="37" customWidth="1"/>
    <col min="1282" max="1282" width="74.109375" style="37" customWidth="1"/>
    <col min="1283" max="1283" width="9.88671875" style="37" customWidth="1"/>
    <col min="1284" max="1288" width="17.44140625" style="37" customWidth="1"/>
    <col min="1289" max="1289" width="23.6640625" style="37" customWidth="1"/>
    <col min="1290" max="1290" width="25.44140625" style="37" customWidth="1"/>
    <col min="1291" max="1536" width="8.88671875" style="37"/>
    <col min="1537" max="1537" width="32.44140625" style="37" customWidth="1"/>
    <col min="1538" max="1538" width="74.109375" style="37" customWidth="1"/>
    <col min="1539" max="1539" width="9.88671875" style="37" customWidth="1"/>
    <col min="1540" max="1544" width="17.44140625" style="37" customWidth="1"/>
    <col min="1545" max="1545" width="23.6640625" style="37" customWidth="1"/>
    <col min="1546" max="1546" width="25.44140625" style="37" customWidth="1"/>
    <col min="1547" max="1792" width="8.88671875" style="37"/>
    <col min="1793" max="1793" width="32.44140625" style="37" customWidth="1"/>
    <col min="1794" max="1794" width="74.109375" style="37" customWidth="1"/>
    <col min="1795" max="1795" width="9.88671875" style="37" customWidth="1"/>
    <col min="1796" max="1800" width="17.44140625" style="37" customWidth="1"/>
    <col min="1801" max="1801" width="23.6640625" style="37" customWidth="1"/>
    <col min="1802" max="1802" width="25.44140625" style="37" customWidth="1"/>
    <col min="1803" max="2048" width="8.88671875" style="37"/>
    <col min="2049" max="2049" width="32.44140625" style="37" customWidth="1"/>
    <col min="2050" max="2050" width="74.109375" style="37" customWidth="1"/>
    <col min="2051" max="2051" width="9.88671875" style="37" customWidth="1"/>
    <col min="2052" max="2056" width="17.44140625" style="37" customWidth="1"/>
    <col min="2057" max="2057" width="23.6640625" style="37" customWidth="1"/>
    <col min="2058" max="2058" width="25.44140625" style="37" customWidth="1"/>
    <col min="2059" max="2304" width="8.88671875" style="37"/>
    <col min="2305" max="2305" width="32.44140625" style="37" customWidth="1"/>
    <col min="2306" max="2306" width="74.109375" style="37" customWidth="1"/>
    <col min="2307" max="2307" width="9.88671875" style="37" customWidth="1"/>
    <col min="2308" max="2312" width="17.44140625" style="37" customWidth="1"/>
    <col min="2313" max="2313" width="23.6640625" style="37" customWidth="1"/>
    <col min="2314" max="2314" width="25.44140625" style="37" customWidth="1"/>
    <col min="2315" max="2560" width="8.88671875" style="37"/>
    <col min="2561" max="2561" width="32.44140625" style="37" customWidth="1"/>
    <col min="2562" max="2562" width="74.109375" style="37" customWidth="1"/>
    <col min="2563" max="2563" width="9.88671875" style="37" customWidth="1"/>
    <col min="2564" max="2568" width="17.44140625" style="37" customWidth="1"/>
    <col min="2569" max="2569" width="23.6640625" style="37" customWidth="1"/>
    <col min="2570" max="2570" width="25.44140625" style="37" customWidth="1"/>
    <col min="2571" max="2816" width="8.88671875" style="37"/>
    <col min="2817" max="2817" width="32.44140625" style="37" customWidth="1"/>
    <col min="2818" max="2818" width="74.109375" style="37" customWidth="1"/>
    <col min="2819" max="2819" width="9.88671875" style="37" customWidth="1"/>
    <col min="2820" max="2824" width="17.44140625" style="37" customWidth="1"/>
    <col min="2825" max="2825" width="23.6640625" style="37" customWidth="1"/>
    <col min="2826" max="2826" width="25.44140625" style="37" customWidth="1"/>
    <col min="2827" max="3072" width="8.88671875" style="37"/>
    <col min="3073" max="3073" width="32.44140625" style="37" customWidth="1"/>
    <col min="3074" max="3074" width="74.109375" style="37" customWidth="1"/>
    <col min="3075" max="3075" width="9.88671875" style="37" customWidth="1"/>
    <col min="3076" max="3080" width="17.44140625" style="37" customWidth="1"/>
    <col min="3081" max="3081" width="23.6640625" style="37" customWidth="1"/>
    <col min="3082" max="3082" width="25.44140625" style="37" customWidth="1"/>
    <col min="3083" max="3328" width="8.88671875" style="37"/>
    <col min="3329" max="3329" width="32.44140625" style="37" customWidth="1"/>
    <col min="3330" max="3330" width="74.109375" style="37" customWidth="1"/>
    <col min="3331" max="3331" width="9.88671875" style="37" customWidth="1"/>
    <col min="3332" max="3336" width="17.44140625" style="37" customWidth="1"/>
    <col min="3337" max="3337" width="23.6640625" style="37" customWidth="1"/>
    <col min="3338" max="3338" width="25.44140625" style="37" customWidth="1"/>
    <col min="3339" max="3584" width="8.88671875" style="37"/>
    <col min="3585" max="3585" width="32.44140625" style="37" customWidth="1"/>
    <col min="3586" max="3586" width="74.109375" style="37" customWidth="1"/>
    <col min="3587" max="3587" width="9.88671875" style="37" customWidth="1"/>
    <col min="3588" max="3592" width="17.44140625" style="37" customWidth="1"/>
    <col min="3593" max="3593" width="23.6640625" style="37" customWidth="1"/>
    <col min="3594" max="3594" width="25.44140625" style="37" customWidth="1"/>
    <col min="3595" max="3840" width="8.88671875" style="37"/>
    <col min="3841" max="3841" width="32.44140625" style="37" customWidth="1"/>
    <col min="3842" max="3842" width="74.109375" style="37" customWidth="1"/>
    <col min="3843" max="3843" width="9.88671875" style="37" customWidth="1"/>
    <col min="3844" max="3848" width="17.44140625" style="37" customWidth="1"/>
    <col min="3849" max="3849" width="23.6640625" style="37" customWidth="1"/>
    <col min="3850" max="3850" width="25.44140625" style="37" customWidth="1"/>
    <col min="3851" max="4096" width="8.88671875" style="37"/>
    <col min="4097" max="4097" width="32.44140625" style="37" customWidth="1"/>
    <col min="4098" max="4098" width="74.109375" style="37" customWidth="1"/>
    <col min="4099" max="4099" width="9.88671875" style="37" customWidth="1"/>
    <col min="4100" max="4104" width="17.44140625" style="37" customWidth="1"/>
    <col min="4105" max="4105" width="23.6640625" style="37" customWidth="1"/>
    <col min="4106" max="4106" width="25.44140625" style="37" customWidth="1"/>
    <col min="4107" max="4352" width="8.88671875" style="37"/>
    <col min="4353" max="4353" width="32.44140625" style="37" customWidth="1"/>
    <col min="4354" max="4354" width="74.109375" style="37" customWidth="1"/>
    <col min="4355" max="4355" width="9.88671875" style="37" customWidth="1"/>
    <col min="4356" max="4360" width="17.44140625" style="37" customWidth="1"/>
    <col min="4361" max="4361" width="23.6640625" style="37" customWidth="1"/>
    <col min="4362" max="4362" width="25.44140625" style="37" customWidth="1"/>
    <col min="4363" max="4608" width="8.88671875" style="37"/>
    <col min="4609" max="4609" width="32.44140625" style="37" customWidth="1"/>
    <col min="4610" max="4610" width="74.109375" style="37" customWidth="1"/>
    <col min="4611" max="4611" width="9.88671875" style="37" customWidth="1"/>
    <col min="4612" max="4616" width="17.44140625" style="37" customWidth="1"/>
    <col min="4617" max="4617" width="23.6640625" style="37" customWidth="1"/>
    <col min="4618" max="4618" width="25.44140625" style="37" customWidth="1"/>
    <col min="4619" max="4864" width="8.88671875" style="37"/>
    <col min="4865" max="4865" width="32.44140625" style="37" customWidth="1"/>
    <col min="4866" max="4866" width="74.109375" style="37" customWidth="1"/>
    <col min="4867" max="4867" width="9.88671875" style="37" customWidth="1"/>
    <col min="4868" max="4872" width="17.44140625" style="37" customWidth="1"/>
    <col min="4873" max="4873" width="23.6640625" style="37" customWidth="1"/>
    <col min="4874" max="4874" width="25.44140625" style="37" customWidth="1"/>
    <col min="4875" max="5120" width="8.88671875" style="37"/>
    <col min="5121" max="5121" width="32.44140625" style="37" customWidth="1"/>
    <col min="5122" max="5122" width="74.109375" style="37" customWidth="1"/>
    <col min="5123" max="5123" width="9.88671875" style="37" customWidth="1"/>
    <col min="5124" max="5128" width="17.44140625" style="37" customWidth="1"/>
    <col min="5129" max="5129" width="23.6640625" style="37" customWidth="1"/>
    <col min="5130" max="5130" width="25.44140625" style="37" customWidth="1"/>
    <col min="5131" max="5376" width="8.88671875" style="37"/>
    <col min="5377" max="5377" width="32.44140625" style="37" customWidth="1"/>
    <col min="5378" max="5378" width="74.109375" style="37" customWidth="1"/>
    <col min="5379" max="5379" width="9.88671875" style="37" customWidth="1"/>
    <col min="5380" max="5384" width="17.44140625" style="37" customWidth="1"/>
    <col min="5385" max="5385" width="23.6640625" style="37" customWidth="1"/>
    <col min="5386" max="5386" width="25.44140625" style="37" customWidth="1"/>
    <col min="5387" max="5632" width="8.88671875" style="37"/>
    <col min="5633" max="5633" width="32.44140625" style="37" customWidth="1"/>
    <col min="5634" max="5634" width="74.109375" style="37" customWidth="1"/>
    <col min="5635" max="5635" width="9.88671875" style="37" customWidth="1"/>
    <col min="5636" max="5640" width="17.44140625" style="37" customWidth="1"/>
    <col min="5641" max="5641" width="23.6640625" style="37" customWidth="1"/>
    <col min="5642" max="5642" width="25.44140625" style="37" customWidth="1"/>
    <col min="5643" max="5888" width="8.88671875" style="37"/>
    <col min="5889" max="5889" width="32.44140625" style="37" customWidth="1"/>
    <col min="5890" max="5890" width="74.109375" style="37" customWidth="1"/>
    <col min="5891" max="5891" width="9.88671875" style="37" customWidth="1"/>
    <col min="5892" max="5896" width="17.44140625" style="37" customWidth="1"/>
    <col min="5897" max="5897" width="23.6640625" style="37" customWidth="1"/>
    <col min="5898" max="5898" width="25.44140625" style="37" customWidth="1"/>
    <col min="5899" max="6144" width="8.88671875" style="37"/>
    <col min="6145" max="6145" width="32.44140625" style="37" customWidth="1"/>
    <col min="6146" max="6146" width="74.109375" style="37" customWidth="1"/>
    <col min="6147" max="6147" width="9.88671875" style="37" customWidth="1"/>
    <col min="6148" max="6152" width="17.44140625" style="37" customWidth="1"/>
    <col min="6153" max="6153" width="23.6640625" style="37" customWidth="1"/>
    <col min="6154" max="6154" width="25.44140625" style="37" customWidth="1"/>
    <col min="6155" max="6400" width="8.88671875" style="37"/>
    <col min="6401" max="6401" width="32.44140625" style="37" customWidth="1"/>
    <col min="6402" max="6402" width="74.109375" style="37" customWidth="1"/>
    <col min="6403" max="6403" width="9.88671875" style="37" customWidth="1"/>
    <col min="6404" max="6408" width="17.44140625" style="37" customWidth="1"/>
    <col min="6409" max="6409" width="23.6640625" style="37" customWidth="1"/>
    <col min="6410" max="6410" width="25.44140625" style="37" customWidth="1"/>
    <col min="6411" max="6656" width="8.88671875" style="37"/>
    <col min="6657" max="6657" width="32.44140625" style="37" customWidth="1"/>
    <col min="6658" max="6658" width="74.109375" style="37" customWidth="1"/>
    <col min="6659" max="6659" width="9.88671875" style="37" customWidth="1"/>
    <col min="6660" max="6664" width="17.44140625" style="37" customWidth="1"/>
    <col min="6665" max="6665" width="23.6640625" style="37" customWidth="1"/>
    <col min="6666" max="6666" width="25.44140625" style="37" customWidth="1"/>
    <col min="6667" max="6912" width="8.88671875" style="37"/>
    <col min="6913" max="6913" width="32.44140625" style="37" customWidth="1"/>
    <col min="6914" max="6914" width="74.109375" style="37" customWidth="1"/>
    <col min="6915" max="6915" width="9.88671875" style="37" customWidth="1"/>
    <col min="6916" max="6920" width="17.44140625" style="37" customWidth="1"/>
    <col min="6921" max="6921" width="23.6640625" style="37" customWidth="1"/>
    <col min="6922" max="6922" width="25.44140625" style="37" customWidth="1"/>
    <col min="6923" max="7168" width="8.88671875" style="37"/>
    <col min="7169" max="7169" width="32.44140625" style="37" customWidth="1"/>
    <col min="7170" max="7170" width="74.109375" style="37" customWidth="1"/>
    <col min="7171" max="7171" width="9.88671875" style="37" customWidth="1"/>
    <col min="7172" max="7176" width="17.44140625" style="37" customWidth="1"/>
    <col min="7177" max="7177" width="23.6640625" style="37" customWidth="1"/>
    <col min="7178" max="7178" width="25.44140625" style="37" customWidth="1"/>
    <col min="7179" max="7424" width="8.88671875" style="37"/>
    <col min="7425" max="7425" width="32.44140625" style="37" customWidth="1"/>
    <col min="7426" max="7426" width="74.109375" style="37" customWidth="1"/>
    <col min="7427" max="7427" width="9.88671875" style="37" customWidth="1"/>
    <col min="7428" max="7432" width="17.44140625" style="37" customWidth="1"/>
    <col min="7433" max="7433" width="23.6640625" style="37" customWidth="1"/>
    <col min="7434" max="7434" width="25.44140625" style="37" customWidth="1"/>
    <col min="7435" max="7680" width="8.88671875" style="37"/>
    <col min="7681" max="7681" width="32.44140625" style="37" customWidth="1"/>
    <col min="7682" max="7682" width="74.109375" style="37" customWidth="1"/>
    <col min="7683" max="7683" width="9.88671875" style="37" customWidth="1"/>
    <col min="7684" max="7688" width="17.44140625" style="37" customWidth="1"/>
    <col min="7689" max="7689" width="23.6640625" style="37" customWidth="1"/>
    <col min="7690" max="7690" width="25.44140625" style="37" customWidth="1"/>
    <col min="7691" max="7936" width="8.88671875" style="37"/>
    <col min="7937" max="7937" width="32.44140625" style="37" customWidth="1"/>
    <col min="7938" max="7938" width="74.109375" style="37" customWidth="1"/>
    <col min="7939" max="7939" width="9.88671875" style="37" customWidth="1"/>
    <col min="7940" max="7944" width="17.44140625" style="37" customWidth="1"/>
    <col min="7945" max="7945" width="23.6640625" style="37" customWidth="1"/>
    <col min="7946" max="7946" width="25.44140625" style="37" customWidth="1"/>
    <col min="7947" max="8192" width="8.88671875" style="37"/>
    <col min="8193" max="8193" width="32.44140625" style="37" customWidth="1"/>
    <col min="8194" max="8194" width="74.109375" style="37" customWidth="1"/>
    <col min="8195" max="8195" width="9.88671875" style="37" customWidth="1"/>
    <col min="8196" max="8200" width="17.44140625" style="37" customWidth="1"/>
    <col min="8201" max="8201" width="23.6640625" style="37" customWidth="1"/>
    <col min="8202" max="8202" width="25.44140625" style="37" customWidth="1"/>
    <col min="8203" max="8448" width="8.88671875" style="37"/>
    <col min="8449" max="8449" width="32.44140625" style="37" customWidth="1"/>
    <col min="8450" max="8450" width="74.109375" style="37" customWidth="1"/>
    <col min="8451" max="8451" width="9.88671875" style="37" customWidth="1"/>
    <col min="8452" max="8456" width="17.44140625" style="37" customWidth="1"/>
    <col min="8457" max="8457" width="23.6640625" style="37" customWidth="1"/>
    <col min="8458" max="8458" width="25.44140625" style="37" customWidth="1"/>
    <col min="8459" max="8704" width="8.88671875" style="37"/>
    <col min="8705" max="8705" width="32.44140625" style="37" customWidth="1"/>
    <col min="8706" max="8706" width="74.109375" style="37" customWidth="1"/>
    <col min="8707" max="8707" width="9.88671875" style="37" customWidth="1"/>
    <col min="8708" max="8712" width="17.44140625" style="37" customWidth="1"/>
    <col min="8713" max="8713" width="23.6640625" style="37" customWidth="1"/>
    <col min="8714" max="8714" width="25.44140625" style="37" customWidth="1"/>
    <col min="8715" max="8960" width="8.88671875" style="37"/>
    <col min="8961" max="8961" width="32.44140625" style="37" customWidth="1"/>
    <col min="8962" max="8962" width="74.109375" style="37" customWidth="1"/>
    <col min="8963" max="8963" width="9.88671875" style="37" customWidth="1"/>
    <col min="8964" max="8968" width="17.44140625" style="37" customWidth="1"/>
    <col min="8969" max="8969" width="23.6640625" style="37" customWidth="1"/>
    <col min="8970" max="8970" width="25.44140625" style="37" customWidth="1"/>
    <col min="8971" max="9216" width="8.88671875" style="37"/>
    <col min="9217" max="9217" width="32.44140625" style="37" customWidth="1"/>
    <col min="9218" max="9218" width="74.109375" style="37" customWidth="1"/>
    <col min="9219" max="9219" width="9.88671875" style="37" customWidth="1"/>
    <col min="9220" max="9224" width="17.44140625" style="37" customWidth="1"/>
    <col min="9225" max="9225" width="23.6640625" style="37" customWidth="1"/>
    <col min="9226" max="9226" width="25.44140625" style="37" customWidth="1"/>
    <col min="9227" max="9472" width="8.88671875" style="37"/>
    <col min="9473" max="9473" width="32.44140625" style="37" customWidth="1"/>
    <col min="9474" max="9474" width="74.109375" style="37" customWidth="1"/>
    <col min="9475" max="9475" width="9.88671875" style="37" customWidth="1"/>
    <col min="9476" max="9480" width="17.44140625" style="37" customWidth="1"/>
    <col min="9481" max="9481" width="23.6640625" style="37" customWidth="1"/>
    <col min="9482" max="9482" width="25.44140625" style="37" customWidth="1"/>
    <col min="9483" max="9728" width="8.88671875" style="37"/>
    <col min="9729" max="9729" width="32.44140625" style="37" customWidth="1"/>
    <col min="9730" max="9730" width="74.109375" style="37" customWidth="1"/>
    <col min="9731" max="9731" width="9.88671875" style="37" customWidth="1"/>
    <col min="9732" max="9736" width="17.44140625" style="37" customWidth="1"/>
    <col min="9737" max="9737" width="23.6640625" style="37" customWidth="1"/>
    <col min="9738" max="9738" width="25.44140625" style="37" customWidth="1"/>
    <col min="9739" max="9984" width="8.88671875" style="37"/>
    <col min="9985" max="9985" width="32.44140625" style="37" customWidth="1"/>
    <col min="9986" max="9986" width="74.109375" style="37" customWidth="1"/>
    <col min="9987" max="9987" width="9.88671875" style="37" customWidth="1"/>
    <col min="9988" max="9992" width="17.44140625" style="37" customWidth="1"/>
    <col min="9993" max="9993" width="23.6640625" style="37" customWidth="1"/>
    <col min="9994" max="9994" width="25.44140625" style="37" customWidth="1"/>
    <col min="9995" max="10240" width="8.88671875" style="37"/>
    <col min="10241" max="10241" width="32.44140625" style="37" customWidth="1"/>
    <col min="10242" max="10242" width="74.109375" style="37" customWidth="1"/>
    <col min="10243" max="10243" width="9.88671875" style="37" customWidth="1"/>
    <col min="10244" max="10248" width="17.44140625" style="37" customWidth="1"/>
    <col min="10249" max="10249" width="23.6640625" style="37" customWidth="1"/>
    <col min="10250" max="10250" width="25.44140625" style="37" customWidth="1"/>
    <col min="10251" max="10496" width="8.88671875" style="37"/>
    <col min="10497" max="10497" width="32.44140625" style="37" customWidth="1"/>
    <col min="10498" max="10498" width="74.109375" style="37" customWidth="1"/>
    <col min="10499" max="10499" width="9.88671875" style="37" customWidth="1"/>
    <col min="10500" max="10504" width="17.44140625" style="37" customWidth="1"/>
    <col min="10505" max="10505" width="23.6640625" style="37" customWidth="1"/>
    <col min="10506" max="10506" width="25.44140625" style="37" customWidth="1"/>
    <col min="10507" max="10752" width="8.88671875" style="37"/>
    <col min="10753" max="10753" width="32.44140625" style="37" customWidth="1"/>
    <col min="10754" max="10754" width="74.109375" style="37" customWidth="1"/>
    <col min="10755" max="10755" width="9.88671875" style="37" customWidth="1"/>
    <col min="10756" max="10760" width="17.44140625" style="37" customWidth="1"/>
    <col min="10761" max="10761" width="23.6640625" style="37" customWidth="1"/>
    <col min="10762" max="10762" width="25.44140625" style="37" customWidth="1"/>
    <col min="10763" max="11008" width="8.88671875" style="37"/>
    <col min="11009" max="11009" width="32.44140625" style="37" customWidth="1"/>
    <col min="11010" max="11010" width="74.109375" style="37" customWidth="1"/>
    <col min="11011" max="11011" width="9.88671875" style="37" customWidth="1"/>
    <col min="11012" max="11016" width="17.44140625" style="37" customWidth="1"/>
    <col min="11017" max="11017" width="23.6640625" style="37" customWidth="1"/>
    <col min="11018" max="11018" width="25.44140625" style="37" customWidth="1"/>
    <col min="11019" max="11264" width="8.88671875" style="37"/>
    <col min="11265" max="11265" width="32.44140625" style="37" customWidth="1"/>
    <col min="11266" max="11266" width="74.109375" style="37" customWidth="1"/>
    <col min="11267" max="11267" width="9.88671875" style="37" customWidth="1"/>
    <col min="11268" max="11272" width="17.44140625" style="37" customWidth="1"/>
    <col min="11273" max="11273" width="23.6640625" style="37" customWidth="1"/>
    <col min="11274" max="11274" width="25.44140625" style="37" customWidth="1"/>
    <col min="11275" max="11520" width="8.88671875" style="37"/>
    <col min="11521" max="11521" width="32.44140625" style="37" customWidth="1"/>
    <col min="11522" max="11522" width="74.109375" style="37" customWidth="1"/>
    <col min="11523" max="11523" width="9.88671875" style="37" customWidth="1"/>
    <col min="11524" max="11528" width="17.44140625" style="37" customWidth="1"/>
    <col min="11529" max="11529" width="23.6640625" style="37" customWidth="1"/>
    <col min="11530" max="11530" width="25.44140625" style="37" customWidth="1"/>
    <col min="11531" max="11776" width="8.88671875" style="37"/>
    <col min="11777" max="11777" width="32.44140625" style="37" customWidth="1"/>
    <col min="11778" max="11778" width="74.109375" style="37" customWidth="1"/>
    <col min="11779" max="11779" width="9.88671875" style="37" customWidth="1"/>
    <col min="11780" max="11784" width="17.44140625" style="37" customWidth="1"/>
    <col min="11785" max="11785" width="23.6640625" style="37" customWidth="1"/>
    <col min="11786" max="11786" width="25.44140625" style="37" customWidth="1"/>
    <col min="11787" max="12032" width="8.88671875" style="37"/>
    <col min="12033" max="12033" width="32.44140625" style="37" customWidth="1"/>
    <col min="12034" max="12034" width="74.109375" style="37" customWidth="1"/>
    <col min="12035" max="12035" width="9.88671875" style="37" customWidth="1"/>
    <col min="12036" max="12040" width="17.44140625" style="37" customWidth="1"/>
    <col min="12041" max="12041" width="23.6640625" style="37" customWidth="1"/>
    <col min="12042" max="12042" width="25.44140625" style="37" customWidth="1"/>
    <col min="12043" max="12288" width="8.88671875" style="37"/>
    <col min="12289" max="12289" width="32.44140625" style="37" customWidth="1"/>
    <col min="12290" max="12290" width="74.109375" style="37" customWidth="1"/>
    <col min="12291" max="12291" width="9.88671875" style="37" customWidth="1"/>
    <col min="12292" max="12296" width="17.44140625" style="37" customWidth="1"/>
    <col min="12297" max="12297" width="23.6640625" style="37" customWidth="1"/>
    <col min="12298" max="12298" width="25.44140625" style="37" customWidth="1"/>
    <col min="12299" max="12544" width="8.88671875" style="37"/>
    <col min="12545" max="12545" width="32.44140625" style="37" customWidth="1"/>
    <col min="12546" max="12546" width="74.109375" style="37" customWidth="1"/>
    <col min="12547" max="12547" width="9.88671875" style="37" customWidth="1"/>
    <col min="12548" max="12552" width="17.44140625" style="37" customWidth="1"/>
    <col min="12553" max="12553" width="23.6640625" style="37" customWidth="1"/>
    <col min="12554" max="12554" width="25.44140625" style="37" customWidth="1"/>
    <col min="12555" max="12800" width="8.88671875" style="37"/>
    <col min="12801" max="12801" width="32.44140625" style="37" customWidth="1"/>
    <col min="12802" max="12802" width="74.109375" style="37" customWidth="1"/>
    <col min="12803" max="12803" width="9.88671875" style="37" customWidth="1"/>
    <col min="12804" max="12808" width="17.44140625" style="37" customWidth="1"/>
    <col min="12809" max="12809" width="23.6640625" style="37" customWidth="1"/>
    <col min="12810" max="12810" width="25.44140625" style="37" customWidth="1"/>
    <col min="12811" max="13056" width="8.88671875" style="37"/>
    <col min="13057" max="13057" width="32.44140625" style="37" customWidth="1"/>
    <col min="13058" max="13058" width="74.109375" style="37" customWidth="1"/>
    <col min="13059" max="13059" width="9.88671875" style="37" customWidth="1"/>
    <col min="13060" max="13064" width="17.44140625" style="37" customWidth="1"/>
    <col min="13065" max="13065" width="23.6640625" style="37" customWidth="1"/>
    <col min="13066" max="13066" width="25.44140625" style="37" customWidth="1"/>
    <col min="13067" max="13312" width="8.88671875" style="37"/>
    <col min="13313" max="13313" width="32.44140625" style="37" customWidth="1"/>
    <col min="13314" max="13314" width="74.109375" style="37" customWidth="1"/>
    <col min="13315" max="13315" width="9.88671875" style="37" customWidth="1"/>
    <col min="13316" max="13320" width="17.44140625" style="37" customWidth="1"/>
    <col min="13321" max="13321" width="23.6640625" style="37" customWidth="1"/>
    <col min="13322" max="13322" width="25.44140625" style="37" customWidth="1"/>
    <col min="13323" max="13568" width="8.88671875" style="37"/>
    <col min="13569" max="13569" width="32.44140625" style="37" customWidth="1"/>
    <col min="13570" max="13570" width="74.109375" style="37" customWidth="1"/>
    <col min="13571" max="13571" width="9.88671875" style="37" customWidth="1"/>
    <col min="13572" max="13576" width="17.44140625" style="37" customWidth="1"/>
    <col min="13577" max="13577" width="23.6640625" style="37" customWidth="1"/>
    <col min="13578" max="13578" width="25.44140625" style="37" customWidth="1"/>
    <col min="13579" max="13824" width="8.88671875" style="37"/>
    <col min="13825" max="13825" width="32.44140625" style="37" customWidth="1"/>
    <col min="13826" max="13826" width="74.109375" style="37" customWidth="1"/>
    <col min="13827" max="13827" width="9.88671875" style="37" customWidth="1"/>
    <col min="13828" max="13832" width="17.44140625" style="37" customWidth="1"/>
    <col min="13833" max="13833" width="23.6640625" style="37" customWidth="1"/>
    <col min="13834" max="13834" width="25.44140625" style="37" customWidth="1"/>
    <col min="13835" max="14080" width="8.88671875" style="37"/>
    <col min="14081" max="14081" width="32.44140625" style="37" customWidth="1"/>
    <col min="14082" max="14082" width="74.109375" style="37" customWidth="1"/>
    <col min="14083" max="14083" width="9.88671875" style="37" customWidth="1"/>
    <col min="14084" max="14088" width="17.44140625" style="37" customWidth="1"/>
    <col min="14089" max="14089" width="23.6640625" style="37" customWidth="1"/>
    <col min="14090" max="14090" width="25.44140625" style="37" customWidth="1"/>
    <col min="14091" max="14336" width="8.88671875" style="37"/>
    <col min="14337" max="14337" width="32.44140625" style="37" customWidth="1"/>
    <col min="14338" max="14338" width="74.109375" style="37" customWidth="1"/>
    <col min="14339" max="14339" width="9.88671875" style="37" customWidth="1"/>
    <col min="14340" max="14344" width="17.44140625" style="37" customWidth="1"/>
    <col min="14345" max="14345" width="23.6640625" style="37" customWidth="1"/>
    <col min="14346" max="14346" width="25.44140625" style="37" customWidth="1"/>
    <col min="14347" max="14592" width="8.88671875" style="37"/>
    <col min="14593" max="14593" width="32.44140625" style="37" customWidth="1"/>
    <col min="14594" max="14594" width="74.109375" style="37" customWidth="1"/>
    <col min="14595" max="14595" width="9.88671875" style="37" customWidth="1"/>
    <col min="14596" max="14600" width="17.44140625" style="37" customWidth="1"/>
    <col min="14601" max="14601" width="23.6640625" style="37" customWidth="1"/>
    <col min="14602" max="14602" width="25.44140625" style="37" customWidth="1"/>
    <col min="14603" max="14848" width="8.88671875" style="37"/>
    <col min="14849" max="14849" width="32.44140625" style="37" customWidth="1"/>
    <col min="14850" max="14850" width="74.109375" style="37" customWidth="1"/>
    <col min="14851" max="14851" width="9.88671875" style="37" customWidth="1"/>
    <col min="14852" max="14856" width="17.44140625" style="37" customWidth="1"/>
    <col min="14857" max="14857" width="23.6640625" style="37" customWidth="1"/>
    <col min="14858" max="14858" width="25.44140625" style="37" customWidth="1"/>
    <col min="14859" max="15104" width="8.88671875" style="37"/>
    <col min="15105" max="15105" width="32.44140625" style="37" customWidth="1"/>
    <col min="15106" max="15106" width="74.109375" style="37" customWidth="1"/>
    <col min="15107" max="15107" width="9.88671875" style="37" customWidth="1"/>
    <col min="15108" max="15112" width="17.44140625" style="37" customWidth="1"/>
    <col min="15113" max="15113" width="23.6640625" style="37" customWidth="1"/>
    <col min="15114" max="15114" width="25.44140625" style="37" customWidth="1"/>
    <col min="15115" max="15360" width="8.88671875" style="37"/>
    <col min="15361" max="15361" width="32.44140625" style="37" customWidth="1"/>
    <col min="15362" max="15362" width="74.109375" style="37" customWidth="1"/>
    <col min="15363" max="15363" width="9.88671875" style="37" customWidth="1"/>
    <col min="15364" max="15368" width="17.44140625" style="37" customWidth="1"/>
    <col min="15369" max="15369" width="23.6640625" style="37" customWidth="1"/>
    <col min="15370" max="15370" width="25.44140625" style="37" customWidth="1"/>
    <col min="15371" max="15616" width="8.88671875" style="37"/>
    <col min="15617" max="15617" width="32.44140625" style="37" customWidth="1"/>
    <col min="15618" max="15618" width="74.109375" style="37" customWidth="1"/>
    <col min="15619" max="15619" width="9.88671875" style="37" customWidth="1"/>
    <col min="15620" max="15624" width="17.44140625" style="37" customWidth="1"/>
    <col min="15625" max="15625" width="23.6640625" style="37" customWidth="1"/>
    <col min="15626" max="15626" width="25.44140625" style="37" customWidth="1"/>
    <col min="15627" max="15872" width="8.88671875" style="37"/>
    <col min="15873" max="15873" width="32.44140625" style="37" customWidth="1"/>
    <col min="15874" max="15874" width="74.109375" style="37" customWidth="1"/>
    <col min="15875" max="15875" width="9.88671875" style="37" customWidth="1"/>
    <col min="15876" max="15880" width="17.44140625" style="37" customWidth="1"/>
    <col min="15881" max="15881" width="23.6640625" style="37" customWidth="1"/>
    <col min="15882" max="15882" width="25.44140625" style="37" customWidth="1"/>
    <col min="15883" max="16128" width="8.88671875" style="37"/>
    <col min="16129" max="16129" width="32.44140625" style="37" customWidth="1"/>
    <col min="16130" max="16130" width="74.109375" style="37" customWidth="1"/>
    <col min="16131" max="16131" width="9.88671875" style="37" customWidth="1"/>
    <col min="16132" max="16136" width="17.44140625" style="37" customWidth="1"/>
    <col min="16137" max="16137" width="23.6640625" style="37" customWidth="1"/>
    <col min="16138" max="16138" width="25.44140625" style="37" customWidth="1"/>
    <col min="16139" max="16384" width="8.88671875" style="37"/>
  </cols>
  <sheetData>
    <row r="1" spans="1:10" x14ac:dyDescent="0.3">
      <c r="A1" s="290"/>
      <c r="B1" s="290"/>
      <c r="C1" s="290"/>
      <c r="D1" s="290"/>
      <c r="E1" s="290"/>
      <c r="F1" s="290"/>
      <c r="G1" s="422"/>
      <c r="H1" s="288" t="s">
        <v>541</v>
      </c>
    </row>
    <row r="2" spans="1:10" s="290" customFormat="1" x14ac:dyDescent="0.3">
      <c r="A2" s="289" t="s">
        <v>542</v>
      </c>
      <c r="B2" s="287"/>
      <c r="C2" s="37"/>
      <c r="G2" s="422"/>
    </row>
    <row r="3" spans="1:10" s="290" customFormat="1" x14ac:dyDescent="0.3">
      <c r="A3" s="289" t="s">
        <v>929</v>
      </c>
      <c r="B3" s="459"/>
      <c r="C3" s="37"/>
      <c r="G3" s="422"/>
    </row>
    <row r="4" spans="1:10" x14ac:dyDescent="0.25">
      <c r="G4" s="460"/>
    </row>
    <row r="5" spans="1:10" ht="22.5" customHeight="1" x14ac:dyDescent="0.25">
      <c r="A5" s="733" t="s">
        <v>1375</v>
      </c>
      <c r="B5" s="734"/>
      <c r="C5" s="734"/>
      <c r="D5" s="734"/>
      <c r="E5" s="734"/>
      <c r="F5" s="734"/>
      <c r="G5" s="734"/>
      <c r="H5" s="461"/>
    </row>
    <row r="6" spans="1:10" ht="15" customHeight="1" thickBot="1" x14ac:dyDescent="0.3">
      <c r="A6" s="462"/>
      <c r="B6" s="444"/>
      <c r="C6" s="444"/>
      <c r="D6" s="444"/>
      <c r="E6" s="444"/>
      <c r="F6" s="444"/>
      <c r="G6" s="460"/>
      <c r="H6" s="463" t="s">
        <v>188</v>
      </c>
    </row>
    <row r="7" spans="1:10" s="464" customFormat="1" ht="27.6" customHeight="1" x14ac:dyDescent="0.25">
      <c r="A7" s="735" t="s">
        <v>893</v>
      </c>
      <c r="B7" s="740" t="s">
        <v>81</v>
      </c>
      <c r="C7" s="740" t="s">
        <v>121</v>
      </c>
      <c r="D7" s="742" t="s">
        <v>1371</v>
      </c>
      <c r="E7" s="742" t="s">
        <v>1372</v>
      </c>
      <c r="F7" s="737" t="s">
        <v>1373</v>
      </c>
      <c r="G7" s="737"/>
      <c r="H7" s="738" t="s">
        <v>1374</v>
      </c>
    </row>
    <row r="8" spans="1:10" s="622" customFormat="1" ht="66.599999999999994" customHeight="1" x14ac:dyDescent="0.25">
      <c r="A8" s="736"/>
      <c r="B8" s="741"/>
      <c r="C8" s="741"/>
      <c r="D8" s="743"/>
      <c r="E8" s="743"/>
      <c r="F8" s="624" t="s">
        <v>88</v>
      </c>
      <c r="G8" s="443" t="s">
        <v>63</v>
      </c>
      <c r="H8" s="739"/>
    </row>
    <row r="9" spans="1:10" s="467" customFormat="1" ht="21" x14ac:dyDescent="0.25">
      <c r="A9" s="465"/>
      <c r="B9" s="296" t="s">
        <v>82</v>
      </c>
      <c r="C9" s="626"/>
      <c r="D9" s="445"/>
      <c r="E9" s="445"/>
      <c r="F9" s="445"/>
      <c r="G9" s="306"/>
      <c r="H9" s="466"/>
    </row>
    <row r="10" spans="1:10" s="467" customFormat="1" ht="21" x14ac:dyDescent="0.25">
      <c r="A10" s="465">
        <v>0</v>
      </c>
      <c r="B10" s="296" t="s">
        <v>189</v>
      </c>
      <c r="C10" s="468" t="s">
        <v>132</v>
      </c>
      <c r="D10" s="272">
        <v>217</v>
      </c>
      <c r="E10" s="272">
        <v>217</v>
      </c>
      <c r="F10" s="272">
        <v>217</v>
      </c>
      <c r="G10" s="453">
        <v>217</v>
      </c>
      <c r="H10" s="466">
        <f>G10/F10</f>
        <v>1</v>
      </c>
      <c r="I10" s="469"/>
    </row>
    <row r="11" spans="1:10" s="467" customFormat="1" ht="21" x14ac:dyDescent="0.25">
      <c r="A11" s="465"/>
      <c r="B11" s="296" t="s">
        <v>540</v>
      </c>
      <c r="C11" s="468" t="s">
        <v>133</v>
      </c>
      <c r="D11" s="267">
        <f>+D12+D19+D28+D33+D43</f>
        <v>46985208</v>
      </c>
      <c r="E11" s="267">
        <f>+E12+E19+E28+E33+E43</f>
        <v>48363699</v>
      </c>
      <c r="F11" s="267">
        <f>+F12+F19+F28+F33+F43</f>
        <v>46874102</v>
      </c>
      <c r="G11" s="454">
        <f>+G12+G19+G28+G33+G43</f>
        <v>46973086</v>
      </c>
      <c r="H11" s="466">
        <f>G11/F11</f>
        <v>1.0021116991211907</v>
      </c>
      <c r="I11" s="469"/>
      <c r="J11" s="469"/>
    </row>
    <row r="12" spans="1:10" s="467" customFormat="1" ht="31.2" x14ac:dyDescent="0.25">
      <c r="A12" s="470" t="s">
        <v>737</v>
      </c>
      <c r="B12" s="296" t="s">
        <v>190</v>
      </c>
      <c r="C12" s="468" t="s">
        <v>134</v>
      </c>
      <c r="D12" s="267">
        <f>+D13+D14+D15+D16+D17+D18</f>
        <v>45963</v>
      </c>
      <c r="E12" s="267">
        <f>+E13+E14+E15+E16+E17+E18</f>
        <v>55250</v>
      </c>
      <c r="F12" s="267">
        <f>+F13+F14+F15+F16+F17+F18</f>
        <v>51847</v>
      </c>
      <c r="G12" s="454">
        <f>+G13+G14+G15+G16+G17+G18</f>
        <v>45963</v>
      </c>
      <c r="H12" s="466">
        <f t="shared" ref="H12:H69" si="0">G12/F12</f>
        <v>0.886512237930835</v>
      </c>
      <c r="I12" s="469"/>
      <c r="J12" s="469"/>
    </row>
    <row r="13" spans="1:10" s="467" customFormat="1" ht="21" x14ac:dyDescent="0.25">
      <c r="A13" s="465" t="s">
        <v>191</v>
      </c>
      <c r="B13" s="302" t="s">
        <v>192</v>
      </c>
      <c r="C13" s="468" t="s">
        <v>135</v>
      </c>
      <c r="D13" s="272"/>
      <c r="E13" s="272"/>
      <c r="F13" s="272"/>
      <c r="G13" s="455"/>
      <c r="H13" s="466"/>
      <c r="I13" s="469"/>
      <c r="J13" s="469"/>
    </row>
    <row r="14" spans="1:10" s="467" customFormat="1" ht="31.2" x14ac:dyDescent="0.25">
      <c r="A14" s="295" t="s">
        <v>894</v>
      </c>
      <c r="B14" s="302" t="s">
        <v>193</v>
      </c>
      <c r="C14" s="468" t="s">
        <v>136</v>
      </c>
      <c r="D14" s="272">
        <v>45963</v>
      </c>
      <c r="E14" s="272">
        <v>55250</v>
      </c>
      <c r="F14" s="272">
        <v>51847</v>
      </c>
      <c r="G14" s="453">
        <f>19415+112983-86435</f>
        <v>45963</v>
      </c>
      <c r="H14" s="466">
        <f t="shared" si="0"/>
        <v>0.886512237930835</v>
      </c>
      <c r="I14" s="469"/>
    </row>
    <row r="15" spans="1:10" s="467" customFormat="1" ht="21" x14ac:dyDescent="0.25">
      <c r="A15" s="465" t="s">
        <v>194</v>
      </c>
      <c r="B15" s="302" t="s">
        <v>195</v>
      </c>
      <c r="C15" s="468" t="s">
        <v>137</v>
      </c>
      <c r="D15" s="272"/>
      <c r="E15" s="272"/>
      <c r="F15" s="272"/>
      <c r="G15" s="455"/>
      <c r="H15" s="466"/>
    </row>
    <row r="16" spans="1:10" s="467" customFormat="1" ht="21" x14ac:dyDescent="0.25">
      <c r="A16" s="295" t="s">
        <v>196</v>
      </c>
      <c r="B16" s="302" t="s">
        <v>197</v>
      </c>
      <c r="C16" s="468" t="s">
        <v>138</v>
      </c>
      <c r="D16" s="272"/>
      <c r="E16" s="272"/>
      <c r="F16" s="272"/>
      <c r="G16" s="455"/>
      <c r="H16" s="466"/>
    </row>
    <row r="17" spans="1:9" s="467" customFormat="1" ht="21" x14ac:dyDescent="0.25">
      <c r="A17" s="295" t="s">
        <v>198</v>
      </c>
      <c r="B17" s="302" t="s">
        <v>199</v>
      </c>
      <c r="C17" s="468" t="s">
        <v>139</v>
      </c>
      <c r="D17" s="272"/>
      <c r="E17" s="272"/>
      <c r="F17" s="272"/>
      <c r="G17" s="455"/>
      <c r="H17" s="466"/>
    </row>
    <row r="18" spans="1:9" s="467" customFormat="1" ht="21" x14ac:dyDescent="0.25">
      <c r="A18" s="295" t="s">
        <v>200</v>
      </c>
      <c r="B18" s="302" t="s">
        <v>201</v>
      </c>
      <c r="C18" s="468" t="s">
        <v>561</v>
      </c>
      <c r="D18" s="272"/>
      <c r="E18" s="272"/>
      <c r="F18" s="272"/>
      <c r="G18" s="453"/>
      <c r="H18" s="466"/>
    </row>
    <row r="19" spans="1:9" s="467" customFormat="1" ht="31.2" x14ac:dyDescent="0.25">
      <c r="A19" s="470" t="s">
        <v>738</v>
      </c>
      <c r="B19" s="296" t="s">
        <v>901</v>
      </c>
      <c r="C19" s="468" t="s">
        <v>923</v>
      </c>
      <c r="D19" s="267">
        <f>+D20+D21+D22+D23+D24+D25+D26+D27</f>
        <v>46103254</v>
      </c>
      <c r="E19" s="267">
        <f>+E20+E21+E22+E23+E24+E25+E26+E27</f>
        <v>47575989</v>
      </c>
      <c r="F19" s="267">
        <f>+F20+F21+F22+F23+F24+F25+F26+F27</f>
        <v>46089724</v>
      </c>
      <c r="G19" s="454">
        <f>+G20+G21+G22+G23+G24+G25+G26+G27</f>
        <v>46091272</v>
      </c>
      <c r="H19" s="466">
        <f t="shared" si="0"/>
        <v>1.0000335866623979</v>
      </c>
      <c r="I19" s="469"/>
    </row>
    <row r="20" spans="1:9" s="467" customFormat="1" ht="31.2" x14ac:dyDescent="0.25">
      <c r="A20" s="295" t="s">
        <v>1079</v>
      </c>
      <c r="B20" s="302" t="s">
        <v>202</v>
      </c>
      <c r="C20" s="468" t="s">
        <v>123</v>
      </c>
      <c r="D20" s="272">
        <v>7613578</v>
      </c>
      <c r="E20" s="272">
        <v>7613578</v>
      </c>
      <c r="F20" s="272">
        <v>7613578</v>
      </c>
      <c r="G20" s="305">
        <f>7707705-94127</f>
        <v>7613578</v>
      </c>
      <c r="H20" s="466">
        <f t="shared" si="0"/>
        <v>1</v>
      </c>
    </row>
    <row r="21" spans="1:9" s="467" customFormat="1" ht="21" x14ac:dyDescent="0.25">
      <c r="A21" s="295" t="s">
        <v>203</v>
      </c>
      <c r="B21" s="302" t="s">
        <v>204</v>
      </c>
      <c r="C21" s="468" t="s">
        <v>83</v>
      </c>
      <c r="D21" s="272">
        <v>34573431</v>
      </c>
      <c r="E21" s="272">
        <v>35625800</v>
      </c>
      <c r="F21" s="272">
        <v>34530973</v>
      </c>
      <c r="G21" s="453">
        <f>36839096-4573393+2226728</f>
        <v>34492431</v>
      </c>
      <c r="H21" s="466">
        <f t="shared" si="0"/>
        <v>0.99888384263020913</v>
      </c>
      <c r="I21" s="469"/>
    </row>
    <row r="22" spans="1:9" s="467" customFormat="1" ht="21" x14ac:dyDescent="0.25">
      <c r="A22" s="465" t="s">
        <v>205</v>
      </c>
      <c r="B22" s="302" t="s">
        <v>206</v>
      </c>
      <c r="C22" s="468" t="s">
        <v>140</v>
      </c>
      <c r="D22" s="272">
        <v>2647150</v>
      </c>
      <c r="E22" s="272">
        <v>3230348</v>
      </c>
      <c r="F22" s="272">
        <v>2771846</v>
      </c>
      <c r="G22" s="455">
        <f>4031481-1950066+634435</f>
        <v>2715850</v>
      </c>
      <c r="H22" s="466">
        <f t="shared" si="0"/>
        <v>0.97979830048278294</v>
      </c>
    </row>
    <row r="23" spans="1:9" s="467" customFormat="1" ht="21" x14ac:dyDescent="0.25">
      <c r="A23" s="465" t="s">
        <v>207</v>
      </c>
      <c r="B23" s="302" t="s">
        <v>208</v>
      </c>
      <c r="C23" s="468" t="s">
        <v>141</v>
      </c>
      <c r="D23" s="272"/>
      <c r="E23" s="272"/>
      <c r="F23" s="272"/>
      <c r="G23" s="455"/>
      <c r="H23" s="466"/>
      <c r="I23" s="469"/>
    </row>
    <row r="24" spans="1:9" s="467" customFormat="1" ht="21" x14ac:dyDescent="0.25">
      <c r="A24" s="465" t="s">
        <v>209</v>
      </c>
      <c r="B24" s="302" t="s">
        <v>210</v>
      </c>
      <c r="C24" s="468" t="s">
        <v>142</v>
      </c>
      <c r="D24" s="272">
        <v>6162</v>
      </c>
      <c r="E24" s="272">
        <v>6263</v>
      </c>
      <c r="F24" s="272">
        <v>6263</v>
      </c>
      <c r="G24" s="453">
        <f>8509-2752+732-8</f>
        <v>6481</v>
      </c>
      <c r="H24" s="466">
        <f t="shared" si="0"/>
        <v>1.0348076001916016</v>
      </c>
    </row>
    <row r="25" spans="1:9" s="467" customFormat="1" ht="21" x14ac:dyDescent="0.25">
      <c r="A25" s="465" t="s">
        <v>211</v>
      </c>
      <c r="B25" s="302" t="s">
        <v>212</v>
      </c>
      <c r="C25" s="468" t="s">
        <v>124</v>
      </c>
      <c r="D25" s="272">
        <v>1262933</v>
      </c>
      <c r="E25" s="272">
        <v>1100000</v>
      </c>
      <c r="F25" s="272">
        <v>1167064</v>
      </c>
      <c r="G25" s="455">
        <f>1627867-364935</f>
        <v>1262932</v>
      </c>
      <c r="H25" s="466">
        <f t="shared" si="0"/>
        <v>1.0821445953263917</v>
      </c>
      <c r="I25" s="469"/>
    </row>
    <row r="26" spans="1:9" s="467" customFormat="1" ht="21" x14ac:dyDescent="0.25">
      <c r="A26" s="465" t="s">
        <v>213</v>
      </c>
      <c r="B26" s="302" t="s">
        <v>214</v>
      </c>
      <c r="C26" s="468" t="s">
        <v>143</v>
      </c>
      <c r="D26" s="272"/>
      <c r="E26" s="272"/>
      <c r="F26" s="272"/>
      <c r="G26" s="455"/>
      <c r="H26" s="466"/>
    </row>
    <row r="27" spans="1:9" s="467" customFormat="1" ht="21" x14ac:dyDescent="0.25">
      <c r="A27" s="465" t="s">
        <v>215</v>
      </c>
      <c r="B27" s="302" t="s">
        <v>216</v>
      </c>
      <c r="C27" s="468" t="s">
        <v>122</v>
      </c>
      <c r="D27" s="272"/>
      <c r="E27" s="272"/>
      <c r="F27" s="272"/>
      <c r="G27" s="455"/>
      <c r="H27" s="466"/>
    </row>
    <row r="28" spans="1:9" s="467" customFormat="1" ht="31.2" x14ac:dyDescent="0.25">
      <c r="A28" s="470" t="s">
        <v>739</v>
      </c>
      <c r="B28" s="296" t="s">
        <v>902</v>
      </c>
      <c r="C28" s="468" t="s">
        <v>129</v>
      </c>
      <c r="D28" s="267">
        <f>+D29+D30+D31+D32</f>
        <v>793216</v>
      </c>
      <c r="E28" s="267">
        <f>+E29+E30+E31+E32</f>
        <v>703286</v>
      </c>
      <c r="F28" s="267">
        <f>+F29+F30+F31+F32</f>
        <v>703286</v>
      </c>
      <c r="G28" s="454">
        <f t="shared" ref="G28" si="1">+G29+G30+G31+G32</f>
        <v>793217</v>
      </c>
      <c r="H28" s="466">
        <f t="shared" si="0"/>
        <v>1.1278725866859287</v>
      </c>
    </row>
    <row r="29" spans="1:9" s="467" customFormat="1" ht="31.2" x14ac:dyDescent="0.25">
      <c r="A29" s="295" t="s">
        <v>895</v>
      </c>
      <c r="B29" s="302" t="s">
        <v>217</v>
      </c>
      <c r="C29" s="468" t="s">
        <v>144</v>
      </c>
      <c r="D29" s="272">
        <v>762579</v>
      </c>
      <c r="E29" s="272">
        <v>678333</v>
      </c>
      <c r="F29" s="272">
        <v>678333</v>
      </c>
      <c r="G29" s="455">
        <f>782498-19918</f>
        <v>762580</v>
      </c>
      <c r="H29" s="466">
        <f t="shared" si="0"/>
        <v>1.1241971126275738</v>
      </c>
    </row>
    <row r="30" spans="1:9" s="467" customFormat="1" ht="21" x14ac:dyDescent="0.25">
      <c r="A30" s="295" t="s">
        <v>218</v>
      </c>
      <c r="B30" s="302" t="s">
        <v>219</v>
      </c>
      <c r="C30" s="468" t="s">
        <v>145</v>
      </c>
      <c r="D30" s="272"/>
      <c r="E30" s="272"/>
      <c r="F30" s="272"/>
      <c r="G30" s="455"/>
      <c r="H30" s="466"/>
    </row>
    <row r="31" spans="1:9" s="467" customFormat="1" ht="21" x14ac:dyDescent="0.25">
      <c r="A31" s="295" t="s">
        <v>220</v>
      </c>
      <c r="B31" s="302" t="s">
        <v>221</v>
      </c>
      <c r="C31" s="468" t="s">
        <v>146</v>
      </c>
      <c r="D31" s="272">
        <v>30637</v>
      </c>
      <c r="E31" s="272">
        <v>24953</v>
      </c>
      <c r="F31" s="272">
        <v>24953</v>
      </c>
      <c r="G31" s="453">
        <v>30637</v>
      </c>
      <c r="H31" s="466">
        <f t="shared" si="0"/>
        <v>1.2277882418947621</v>
      </c>
    </row>
    <row r="32" spans="1:9" s="467" customFormat="1" ht="21" x14ac:dyDescent="0.25">
      <c r="A32" s="295" t="s">
        <v>222</v>
      </c>
      <c r="B32" s="302" t="s">
        <v>223</v>
      </c>
      <c r="C32" s="468" t="s">
        <v>147</v>
      </c>
      <c r="D32" s="272"/>
      <c r="E32" s="272"/>
      <c r="F32" s="272"/>
      <c r="G32" s="455"/>
      <c r="H32" s="466"/>
    </row>
    <row r="33" spans="1:9" s="467" customFormat="1" ht="31.2" x14ac:dyDescent="0.25">
      <c r="A33" s="625" t="s">
        <v>740</v>
      </c>
      <c r="B33" s="296" t="s">
        <v>903</v>
      </c>
      <c r="C33" s="468" t="s">
        <v>148</v>
      </c>
      <c r="D33" s="267">
        <f>+D34+D35+D36+D37+D38+D39+D40+D41+D42</f>
        <v>42775</v>
      </c>
      <c r="E33" s="267">
        <f>+E34+E35+E36+E37+E38+E39+E40+E41+E42</f>
        <v>29174</v>
      </c>
      <c r="F33" s="267">
        <f>+F34+F35+F36+F37+F38+F39+F40+F41+F42</f>
        <v>29245</v>
      </c>
      <c r="G33" s="454">
        <f>+G34+G35+G36+G37+G38+G39+G40+G41+G42</f>
        <v>42634</v>
      </c>
      <c r="H33" s="466">
        <f t="shared" si="0"/>
        <v>1.45782184988887</v>
      </c>
      <c r="I33" s="469"/>
    </row>
    <row r="34" spans="1:9" s="467" customFormat="1" ht="21" x14ac:dyDescent="0.25">
      <c r="A34" s="295" t="s">
        <v>224</v>
      </c>
      <c r="B34" s="302" t="s">
        <v>225</v>
      </c>
      <c r="C34" s="468" t="s">
        <v>149</v>
      </c>
      <c r="D34" s="272"/>
      <c r="E34" s="272"/>
      <c r="F34" s="272"/>
      <c r="G34" s="455"/>
      <c r="H34" s="466"/>
    </row>
    <row r="35" spans="1:9" s="467" customFormat="1" ht="31.2" x14ac:dyDescent="0.25">
      <c r="A35" s="295" t="s">
        <v>226</v>
      </c>
      <c r="B35" s="302" t="s">
        <v>227</v>
      </c>
      <c r="C35" s="468" t="s">
        <v>228</v>
      </c>
      <c r="D35" s="272"/>
      <c r="E35" s="272"/>
      <c r="F35" s="272"/>
      <c r="G35" s="453"/>
      <c r="H35" s="466"/>
    </row>
    <row r="36" spans="1:9" s="467" customFormat="1" ht="31.2" x14ac:dyDescent="0.25">
      <c r="A36" s="295" t="s">
        <v>229</v>
      </c>
      <c r="B36" s="302" t="s">
        <v>230</v>
      </c>
      <c r="C36" s="468" t="s">
        <v>231</v>
      </c>
      <c r="D36" s="272">
        <v>40507</v>
      </c>
      <c r="E36" s="272">
        <v>26858</v>
      </c>
      <c r="F36" s="272">
        <v>26858</v>
      </c>
      <c r="G36" s="453">
        <f>114764-74258</f>
        <v>40506</v>
      </c>
      <c r="H36" s="466">
        <f t="shared" si="0"/>
        <v>1.5081539950852632</v>
      </c>
    </row>
    <row r="37" spans="1:9" s="467" customFormat="1" ht="31.2" x14ac:dyDescent="0.25">
      <c r="A37" s="295" t="s">
        <v>896</v>
      </c>
      <c r="B37" s="302" t="s">
        <v>232</v>
      </c>
      <c r="C37" s="468" t="s">
        <v>233</v>
      </c>
      <c r="D37" s="272"/>
      <c r="E37" s="272"/>
      <c r="F37" s="272"/>
      <c r="G37" s="455"/>
      <c r="H37" s="466"/>
    </row>
    <row r="38" spans="1:9" s="467" customFormat="1" ht="31.2" x14ac:dyDescent="0.25">
      <c r="A38" s="295" t="s">
        <v>896</v>
      </c>
      <c r="B38" s="302" t="s">
        <v>234</v>
      </c>
      <c r="C38" s="468" t="s">
        <v>235</v>
      </c>
      <c r="D38" s="272"/>
      <c r="E38" s="272"/>
      <c r="F38" s="272"/>
      <c r="G38" s="455"/>
      <c r="H38" s="466"/>
    </row>
    <row r="39" spans="1:9" s="467" customFormat="1" ht="21" x14ac:dyDescent="0.25">
      <c r="A39" s="295" t="s">
        <v>236</v>
      </c>
      <c r="B39" s="302" t="s">
        <v>237</v>
      </c>
      <c r="C39" s="468" t="s">
        <v>238</v>
      </c>
      <c r="D39" s="272"/>
      <c r="E39" s="272"/>
      <c r="F39" s="272"/>
      <c r="G39" s="455"/>
      <c r="H39" s="466"/>
    </row>
    <row r="40" spans="1:9" s="467" customFormat="1" ht="21" x14ac:dyDescent="0.25">
      <c r="A40" s="295" t="s">
        <v>236</v>
      </c>
      <c r="B40" s="302" t="s">
        <v>239</v>
      </c>
      <c r="C40" s="468" t="s">
        <v>240</v>
      </c>
      <c r="D40" s="272"/>
      <c r="E40" s="272"/>
      <c r="F40" s="272"/>
      <c r="G40" s="455"/>
      <c r="H40" s="466"/>
    </row>
    <row r="41" spans="1:9" s="467" customFormat="1" ht="21" x14ac:dyDescent="0.25">
      <c r="A41" s="295" t="s">
        <v>241</v>
      </c>
      <c r="B41" s="302" t="s">
        <v>242</v>
      </c>
      <c r="C41" s="468" t="s">
        <v>243</v>
      </c>
      <c r="D41" s="272"/>
      <c r="E41" s="272"/>
      <c r="F41" s="272"/>
      <c r="G41" s="455"/>
      <c r="H41" s="466"/>
    </row>
    <row r="42" spans="1:9" s="467" customFormat="1" ht="21" x14ac:dyDescent="0.25">
      <c r="A42" s="295" t="s">
        <v>244</v>
      </c>
      <c r="B42" s="302" t="s">
        <v>245</v>
      </c>
      <c r="C42" s="468" t="s">
        <v>246</v>
      </c>
      <c r="D42" s="272">
        <v>2268</v>
      </c>
      <c r="E42" s="272">
        <v>2316</v>
      </c>
      <c r="F42" s="272">
        <v>2387</v>
      </c>
      <c r="G42" s="455">
        <v>2128</v>
      </c>
      <c r="H42" s="466">
        <f t="shared" si="0"/>
        <v>0.89149560117302051</v>
      </c>
    </row>
    <row r="43" spans="1:9" s="467" customFormat="1" ht="31.2" x14ac:dyDescent="0.25">
      <c r="A43" s="470" t="s">
        <v>741</v>
      </c>
      <c r="B43" s="296" t="s">
        <v>904</v>
      </c>
      <c r="C43" s="468" t="s">
        <v>247</v>
      </c>
      <c r="D43" s="272"/>
      <c r="E43" s="272"/>
      <c r="F43" s="272"/>
      <c r="G43" s="455"/>
      <c r="H43" s="466"/>
    </row>
    <row r="44" spans="1:9" s="467" customFormat="1" ht="21" x14ac:dyDescent="0.25">
      <c r="A44" s="295" t="s">
        <v>248</v>
      </c>
      <c r="B44" s="302" t="s">
        <v>249</v>
      </c>
      <c r="C44" s="468" t="s">
        <v>250</v>
      </c>
      <c r="D44" s="272"/>
      <c r="E44" s="272"/>
      <c r="F44" s="272"/>
      <c r="G44" s="455"/>
      <c r="H44" s="466"/>
    </row>
    <row r="45" spans="1:9" s="467" customFormat="1" ht="21" x14ac:dyDescent="0.25">
      <c r="A45" s="295" t="s">
        <v>251</v>
      </c>
      <c r="B45" s="302" t="s">
        <v>252</v>
      </c>
      <c r="C45" s="468" t="s">
        <v>253</v>
      </c>
      <c r="D45" s="272"/>
      <c r="E45" s="272"/>
      <c r="F45" s="272"/>
      <c r="G45" s="455"/>
      <c r="H45" s="466"/>
    </row>
    <row r="46" spans="1:9" s="467" customFormat="1" ht="21" x14ac:dyDescent="0.25">
      <c r="A46" s="295" t="s">
        <v>254</v>
      </c>
      <c r="B46" s="302" t="s">
        <v>255</v>
      </c>
      <c r="C46" s="468" t="s">
        <v>256</v>
      </c>
      <c r="D46" s="272"/>
      <c r="E46" s="272"/>
      <c r="F46" s="272"/>
      <c r="G46" s="453"/>
      <c r="H46" s="466"/>
    </row>
    <row r="47" spans="1:9" s="467" customFormat="1" ht="21" x14ac:dyDescent="0.25">
      <c r="A47" s="295" t="s">
        <v>257</v>
      </c>
      <c r="B47" s="302" t="s">
        <v>258</v>
      </c>
      <c r="C47" s="468" t="s">
        <v>259</v>
      </c>
      <c r="D47" s="272"/>
      <c r="E47" s="272"/>
      <c r="F47" s="272"/>
      <c r="G47" s="455"/>
      <c r="H47" s="466"/>
    </row>
    <row r="48" spans="1:9" s="467" customFormat="1" ht="21" x14ac:dyDescent="0.25">
      <c r="A48" s="295" t="s">
        <v>260</v>
      </c>
      <c r="B48" s="302" t="s">
        <v>261</v>
      </c>
      <c r="C48" s="468" t="s">
        <v>262</v>
      </c>
      <c r="D48" s="272"/>
      <c r="E48" s="272"/>
      <c r="F48" s="272"/>
      <c r="G48" s="453"/>
      <c r="H48" s="466"/>
    </row>
    <row r="49" spans="1:9" s="467" customFormat="1" ht="21" x14ac:dyDescent="0.25">
      <c r="A49" s="295" t="s">
        <v>263</v>
      </c>
      <c r="B49" s="302" t="s">
        <v>264</v>
      </c>
      <c r="C49" s="468" t="s">
        <v>265</v>
      </c>
      <c r="D49" s="272"/>
      <c r="E49" s="272"/>
      <c r="F49" s="272"/>
      <c r="G49" s="455"/>
      <c r="H49" s="466"/>
    </row>
    <row r="50" spans="1:9" s="467" customFormat="1" ht="21" x14ac:dyDescent="0.25">
      <c r="A50" s="295" t="s">
        <v>266</v>
      </c>
      <c r="B50" s="302" t="s">
        <v>267</v>
      </c>
      <c r="C50" s="468" t="s">
        <v>268</v>
      </c>
      <c r="D50" s="272"/>
      <c r="E50" s="272"/>
      <c r="F50" s="272"/>
      <c r="G50" s="455"/>
      <c r="H50" s="466"/>
    </row>
    <row r="51" spans="1:9" s="467" customFormat="1" ht="21" x14ac:dyDescent="0.25">
      <c r="A51" s="625">
        <v>288</v>
      </c>
      <c r="B51" s="296" t="s">
        <v>172</v>
      </c>
      <c r="C51" s="468" t="s">
        <v>269</v>
      </c>
      <c r="D51" s="272">
        <v>0</v>
      </c>
      <c r="E51" s="272"/>
      <c r="F51" s="272">
        <v>1446128</v>
      </c>
      <c r="G51" s="453">
        <v>16511</v>
      </c>
      <c r="H51" s="466">
        <f t="shared" si="0"/>
        <v>1.1417384906453647E-2</v>
      </c>
    </row>
    <row r="52" spans="1:9" s="467" customFormat="1" ht="31.2" x14ac:dyDescent="0.25">
      <c r="A52" s="625"/>
      <c r="B52" s="296" t="s">
        <v>270</v>
      </c>
      <c r="C52" s="468" t="s">
        <v>271</v>
      </c>
      <c r="D52" s="267">
        <f>+D53+D60+D68+D69+D70+D71+D77+D78+D79</f>
        <v>1789419</v>
      </c>
      <c r="E52" s="267">
        <f>+E53+E60+E68+E69+E70+E71+E77+E78+E79</f>
        <v>757175</v>
      </c>
      <c r="F52" s="267">
        <f>+F53+F60+F68+F69+F70+F71+F77+F78+F79</f>
        <v>741798</v>
      </c>
      <c r="G52" s="454">
        <f>+G53+G60+G68+G69+G70+G71+G77+G78+G79</f>
        <v>1547214</v>
      </c>
      <c r="H52" s="466">
        <f t="shared" si="0"/>
        <v>2.0857618920514751</v>
      </c>
      <c r="I52" s="469"/>
    </row>
    <row r="53" spans="1:9" s="467" customFormat="1" ht="21" x14ac:dyDescent="0.25">
      <c r="A53" s="625" t="s">
        <v>272</v>
      </c>
      <c r="B53" s="296" t="s">
        <v>273</v>
      </c>
      <c r="C53" s="468" t="s">
        <v>274</v>
      </c>
      <c r="D53" s="267">
        <f>+D54+D55+D56+D57+D58+D59</f>
        <v>138556</v>
      </c>
      <c r="E53" s="267">
        <f>+E54+E55+E56+E57+E58+E59</f>
        <v>272675</v>
      </c>
      <c r="F53" s="267">
        <f>+F54+F55+F56+F57+F58+F59</f>
        <v>297585</v>
      </c>
      <c r="G53" s="454">
        <f>+G54+G55+G56+G57+G58+G59</f>
        <v>112080</v>
      </c>
      <c r="H53" s="466">
        <f t="shared" si="0"/>
        <v>0.37663188668783709</v>
      </c>
      <c r="I53" s="469"/>
    </row>
    <row r="54" spans="1:9" s="467" customFormat="1" ht="21" x14ac:dyDescent="0.25">
      <c r="A54" s="295">
        <v>10</v>
      </c>
      <c r="B54" s="302" t="s">
        <v>275</v>
      </c>
      <c r="C54" s="468" t="s">
        <v>276</v>
      </c>
      <c r="D54" s="272">
        <v>13260</v>
      </c>
      <c r="E54" s="272">
        <v>19000</v>
      </c>
      <c r="F54" s="272">
        <v>19137</v>
      </c>
      <c r="G54" s="455">
        <v>13578</v>
      </c>
      <c r="H54" s="466">
        <f t="shared" si="0"/>
        <v>0.70951559805612163</v>
      </c>
      <c r="I54" s="469"/>
    </row>
    <row r="55" spans="1:9" s="467" customFormat="1" ht="21" x14ac:dyDescent="0.25">
      <c r="A55" s="295">
        <v>11</v>
      </c>
      <c r="B55" s="302" t="s">
        <v>277</v>
      </c>
      <c r="C55" s="468" t="s">
        <v>278</v>
      </c>
      <c r="D55" s="272">
        <v>3761</v>
      </c>
      <c r="E55" s="272">
        <v>3675</v>
      </c>
      <c r="F55" s="272">
        <v>3675</v>
      </c>
      <c r="G55" s="455">
        <v>3760</v>
      </c>
      <c r="H55" s="466">
        <f t="shared" si="0"/>
        <v>1.0231292517006803</v>
      </c>
    </row>
    <row r="56" spans="1:9" s="467" customFormat="1" ht="21" x14ac:dyDescent="0.25">
      <c r="A56" s="295">
        <v>12</v>
      </c>
      <c r="B56" s="302" t="s">
        <v>279</v>
      </c>
      <c r="C56" s="468" t="s">
        <v>280</v>
      </c>
      <c r="D56" s="272"/>
      <c r="E56" s="272"/>
      <c r="F56" s="272"/>
      <c r="G56" s="455"/>
      <c r="H56" s="466"/>
    </row>
    <row r="57" spans="1:9" s="467" customFormat="1" ht="21" x14ac:dyDescent="0.25">
      <c r="A57" s="295">
        <v>13</v>
      </c>
      <c r="B57" s="302" t="s">
        <v>281</v>
      </c>
      <c r="C57" s="468" t="s">
        <v>282</v>
      </c>
      <c r="D57" s="272"/>
      <c r="E57" s="272"/>
      <c r="F57" s="272"/>
      <c r="G57" s="455"/>
      <c r="H57" s="466"/>
    </row>
    <row r="58" spans="1:9" s="467" customFormat="1" ht="21" x14ac:dyDescent="0.25">
      <c r="A58" s="295">
        <v>14</v>
      </c>
      <c r="B58" s="302" t="s">
        <v>283</v>
      </c>
      <c r="C58" s="468" t="s">
        <v>284</v>
      </c>
      <c r="D58" s="272"/>
      <c r="E58" s="272"/>
      <c r="F58" s="272"/>
      <c r="G58" s="455"/>
      <c r="H58" s="466"/>
    </row>
    <row r="59" spans="1:9" s="467" customFormat="1" ht="21" x14ac:dyDescent="0.25">
      <c r="A59" s="295">
        <v>15</v>
      </c>
      <c r="B59" s="471" t="s">
        <v>285</v>
      </c>
      <c r="C59" s="468" t="s">
        <v>286</v>
      </c>
      <c r="D59" s="272">
        <v>121535</v>
      </c>
      <c r="E59" s="272">
        <v>250000</v>
      </c>
      <c r="F59" s="272">
        <v>274773</v>
      </c>
      <c r="G59" s="453">
        <v>94742</v>
      </c>
      <c r="H59" s="466">
        <f t="shared" si="0"/>
        <v>0.34480098117355051</v>
      </c>
      <c r="I59" s="469"/>
    </row>
    <row r="60" spans="1:9" s="467" customFormat="1" ht="31.2" x14ac:dyDescent="0.25">
      <c r="A60" s="625"/>
      <c r="B60" s="296" t="s">
        <v>905</v>
      </c>
      <c r="C60" s="468" t="s">
        <v>287</v>
      </c>
      <c r="D60" s="267">
        <f>+D61+D62+D63+D64+D65+D66+D67</f>
        <v>110667</v>
      </c>
      <c r="E60" s="267">
        <f>+E61+E62+E63+E64+E65+E66+E67</f>
        <v>16500</v>
      </c>
      <c r="F60" s="267">
        <f>+F61+F62+F63+F64+F65+F66+F67</f>
        <v>17957</v>
      </c>
      <c r="G60" s="454">
        <f>+G61+G62+G63+G64+G65+G66+G67</f>
        <v>57191</v>
      </c>
      <c r="H60" s="466">
        <f t="shared" si="0"/>
        <v>3.1848861168346607</v>
      </c>
      <c r="I60" s="469"/>
    </row>
    <row r="61" spans="1:9" s="472" customFormat="1" ht="18" x14ac:dyDescent="0.25">
      <c r="A61" s="295" t="s">
        <v>288</v>
      </c>
      <c r="B61" s="302" t="s">
        <v>289</v>
      </c>
      <c r="C61" s="468" t="s">
        <v>290</v>
      </c>
      <c r="D61" s="272"/>
      <c r="E61" s="272"/>
      <c r="F61" s="272"/>
      <c r="G61" s="455"/>
      <c r="H61" s="466"/>
    </row>
    <row r="62" spans="1:9" s="472" customFormat="1" ht="18" x14ac:dyDescent="0.25">
      <c r="A62" s="295" t="s">
        <v>291</v>
      </c>
      <c r="B62" s="302" t="s">
        <v>292</v>
      </c>
      <c r="C62" s="468" t="s">
        <v>293</v>
      </c>
      <c r="D62" s="276"/>
      <c r="E62" s="276"/>
      <c r="F62" s="276"/>
      <c r="G62" s="456"/>
      <c r="H62" s="466"/>
    </row>
    <row r="63" spans="1:9" s="467" customFormat="1" ht="21" x14ac:dyDescent="0.3">
      <c r="A63" s="295" t="s">
        <v>294</v>
      </c>
      <c r="B63" s="302" t="s">
        <v>295</v>
      </c>
      <c r="C63" s="468" t="s">
        <v>296</v>
      </c>
      <c r="D63" s="446"/>
      <c r="E63" s="272"/>
      <c r="F63" s="272"/>
      <c r="G63" s="457"/>
      <c r="H63" s="466"/>
    </row>
    <row r="64" spans="1:9" s="472" customFormat="1" ht="18" x14ac:dyDescent="0.25">
      <c r="A64" s="295" t="s">
        <v>297</v>
      </c>
      <c r="B64" s="302" t="s">
        <v>298</v>
      </c>
      <c r="C64" s="468" t="s">
        <v>299</v>
      </c>
      <c r="D64" s="272"/>
      <c r="E64" s="272"/>
      <c r="F64" s="272"/>
      <c r="G64" s="305"/>
      <c r="H64" s="466"/>
    </row>
    <row r="65" spans="1:10" x14ac:dyDescent="0.25">
      <c r="A65" s="295" t="s">
        <v>300</v>
      </c>
      <c r="B65" s="302" t="s">
        <v>301</v>
      </c>
      <c r="C65" s="468" t="s">
        <v>302</v>
      </c>
      <c r="D65" s="276">
        <v>110667</v>
      </c>
      <c r="E65" s="276">
        <v>16500</v>
      </c>
      <c r="F65" s="276">
        <v>17957</v>
      </c>
      <c r="G65" s="456">
        <f>2297128-2239937</f>
        <v>57191</v>
      </c>
      <c r="H65" s="466">
        <f t="shared" si="0"/>
        <v>3.1848861168346607</v>
      </c>
      <c r="I65" s="473"/>
    </row>
    <row r="66" spans="1:10" x14ac:dyDescent="0.25">
      <c r="A66" s="295" t="s">
        <v>303</v>
      </c>
      <c r="B66" s="302" t="s">
        <v>304</v>
      </c>
      <c r="C66" s="468" t="s">
        <v>305</v>
      </c>
      <c r="D66" s="276"/>
      <c r="E66" s="276"/>
      <c r="F66" s="276"/>
      <c r="G66" s="456"/>
      <c r="H66" s="466"/>
    </row>
    <row r="67" spans="1:10" x14ac:dyDescent="0.25">
      <c r="A67" s="295" t="s">
        <v>306</v>
      </c>
      <c r="B67" s="302" t="s">
        <v>307</v>
      </c>
      <c r="C67" s="468" t="s">
        <v>308</v>
      </c>
      <c r="D67" s="276"/>
      <c r="E67" s="276"/>
      <c r="F67" s="276"/>
      <c r="G67" s="456"/>
      <c r="H67" s="466"/>
    </row>
    <row r="68" spans="1:10" x14ac:dyDescent="0.25">
      <c r="A68" s="625">
        <v>21</v>
      </c>
      <c r="B68" s="296" t="s">
        <v>309</v>
      </c>
      <c r="C68" s="468" t="s">
        <v>310</v>
      </c>
      <c r="D68" s="276"/>
      <c r="E68" s="276"/>
      <c r="F68" s="276"/>
      <c r="G68" s="456"/>
      <c r="H68" s="466"/>
    </row>
    <row r="69" spans="1:10" x14ac:dyDescent="0.25">
      <c r="A69" s="625">
        <v>22</v>
      </c>
      <c r="B69" s="296" t="s">
        <v>311</v>
      </c>
      <c r="C69" s="468" t="s">
        <v>312</v>
      </c>
      <c r="D69" s="276">
        <v>16636</v>
      </c>
      <c r="E69" s="276">
        <v>28000</v>
      </c>
      <c r="F69" s="276">
        <v>24528</v>
      </c>
      <c r="G69" s="456">
        <v>7189</v>
      </c>
      <c r="H69" s="466">
        <f t="shared" si="0"/>
        <v>0.29309360730593609</v>
      </c>
      <c r="I69" s="473"/>
    </row>
    <row r="70" spans="1:10" ht="31.2" x14ac:dyDescent="0.25">
      <c r="A70" s="625">
        <v>236</v>
      </c>
      <c r="B70" s="296" t="s">
        <v>313</v>
      </c>
      <c r="C70" s="468" t="s">
        <v>314</v>
      </c>
      <c r="D70" s="276"/>
      <c r="E70" s="276"/>
      <c r="F70" s="276"/>
      <c r="G70" s="456"/>
      <c r="H70" s="466"/>
    </row>
    <row r="71" spans="1:10" ht="31.2" x14ac:dyDescent="0.25">
      <c r="A71" s="625" t="s">
        <v>897</v>
      </c>
      <c r="B71" s="296" t="s">
        <v>315</v>
      </c>
      <c r="C71" s="468" t="s">
        <v>316</v>
      </c>
      <c r="D71" s="277"/>
      <c r="E71" s="277"/>
      <c r="F71" s="277"/>
      <c r="G71" s="458"/>
      <c r="H71" s="466"/>
    </row>
    <row r="72" spans="1:10" ht="31.2" x14ac:dyDescent="0.25">
      <c r="A72" s="295" t="s">
        <v>317</v>
      </c>
      <c r="B72" s="302" t="s">
        <v>318</v>
      </c>
      <c r="C72" s="468" t="s">
        <v>319</v>
      </c>
      <c r="D72" s="276"/>
      <c r="E72" s="276"/>
      <c r="F72" s="276"/>
      <c r="G72" s="456"/>
      <c r="H72" s="466"/>
    </row>
    <row r="73" spans="1:10" ht="28.2" customHeight="1" x14ac:dyDescent="0.25">
      <c r="A73" s="295" t="s">
        <v>320</v>
      </c>
      <c r="B73" s="302" t="s">
        <v>321</v>
      </c>
      <c r="C73" s="468" t="s">
        <v>322</v>
      </c>
      <c r="D73" s="276"/>
      <c r="E73" s="276"/>
      <c r="F73" s="276"/>
      <c r="G73" s="456"/>
      <c r="H73" s="466"/>
    </row>
    <row r="74" spans="1:10" x14ac:dyDescent="0.25">
      <c r="A74" s="295" t="s">
        <v>323</v>
      </c>
      <c r="B74" s="302" t="s">
        <v>324</v>
      </c>
      <c r="C74" s="468" t="s">
        <v>325</v>
      </c>
      <c r="D74" s="276"/>
      <c r="E74" s="276"/>
      <c r="F74" s="276"/>
      <c r="G74" s="456"/>
      <c r="H74" s="466"/>
    </row>
    <row r="75" spans="1:10" x14ac:dyDescent="0.25">
      <c r="A75" s="295" t="s">
        <v>326</v>
      </c>
      <c r="B75" s="302" t="s">
        <v>327</v>
      </c>
      <c r="C75" s="468" t="s">
        <v>328</v>
      </c>
      <c r="D75" s="276"/>
      <c r="E75" s="276"/>
      <c r="F75" s="276"/>
      <c r="G75" s="456"/>
      <c r="H75" s="466"/>
    </row>
    <row r="76" spans="1:10" ht="31.2" x14ac:dyDescent="0.25">
      <c r="A76" s="295" t="s">
        <v>898</v>
      </c>
      <c r="B76" s="302" t="s">
        <v>329</v>
      </c>
      <c r="C76" s="468" t="s">
        <v>330</v>
      </c>
      <c r="D76" s="276"/>
      <c r="E76" s="276"/>
      <c r="F76" s="276"/>
      <c r="G76" s="456"/>
      <c r="H76" s="466"/>
    </row>
    <row r="77" spans="1:10" x14ac:dyDescent="0.25">
      <c r="A77" s="625">
        <v>24</v>
      </c>
      <c r="B77" s="296" t="s">
        <v>331</v>
      </c>
      <c r="C77" s="468" t="s">
        <v>332</v>
      </c>
      <c r="D77" s="276">
        <v>1479995</v>
      </c>
      <c r="E77" s="276">
        <v>400000</v>
      </c>
      <c r="F77" s="276">
        <v>350000</v>
      </c>
      <c r="G77" s="456">
        <v>1332397</v>
      </c>
      <c r="H77" s="466">
        <f t="shared" ref="H77:H138" si="2">G77/F77</f>
        <v>3.8068485714285716</v>
      </c>
    </row>
    <row r="78" spans="1:10" x14ac:dyDescent="0.25">
      <c r="A78" s="625">
        <v>27</v>
      </c>
      <c r="B78" s="296" t="s">
        <v>333</v>
      </c>
      <c r="C78" s="468" t="s">
        <v>334</v>
      </c>
      <c r="D78" s="276"/>
      <c r="E78" s="276"/>
      <c r="F78" s="276"/>
      <c r="G78" s="456"/>
      <c r="H78" s="466"/>
    </row>
    <row r="79" spans="1:10" x14ac:dyDescent="0.25">
      <c r="A79" s="625" t="s">
        <v>335</v>
      </c>
      <c r="B79" s="296" t="s">
        <v>336</v>
      </c>
      <c r="C79" s="468" t="s">
        <v>337</v>
      </c>
      <c r="D79" s="276">
        <v>43565</v>
      </c>
      <c r="E79" s="276">
        <v>40000</v>
      </c>
      <c r="F79" s="276">
        <v>51728</v>
      </c>
      <c r="G79" s="456">
        <f>54868-G51</f>
        <v>38357</v>
      </c>
      <c r="H79" s="466">
        <f t="shared" si="2"/>
        <v>0.74151330034024121</v>
      </c>
    </row>
    <row r="80" spans="1:10" ht="31.2" x14ac:dyDescent="0.25">
      <c r="A80" s="625"/>
      <c r="B80" s="296" t="s">
        <v>338</v>
      </c>
      <c r="C80" s="468" t="s">
        <v>339</v>
      </c>
      <c r="D80" s="277">
        <f>+D10+D11+D51+D52</f>
        <v>48774844</v>
      </c>
      <c r="E80" s="277">
        <f>+E10+E11+E51+E52</f>
        <v>49121091</v>
      </c>
      <c r="F80" s="277">
        <f>+F10+F11+F51+F52</f>
        <v>49062245</v>
      </c>
      <c r="G80" s="458">
        <f>+G10+G11+G51+G52</f>
        <v>48537028</v>
      </c>
      <c r="H80" s="466">
        <f t="shared" si="2"/>
        <v>0.98929488448806202</v>
      </c>
      <c r="I80" s="473"/>
      <c r="J80" s="473"/>
    </row>
    <row r="81" spans="1:10" ht="27.75" customHeight="1" x14ac:dyDescent="0.25">
      <c r="A81" s="625">
        <v>88</v>
      </c>
      <c r="B81" s="296" t="s">
        <v>340</v>
      </c>
      <c r="C81" s="468" t="s">
        <v>341</v>
      </c>
      <c r="D81" s="276">
        <v>86790383</v>
      </c>
      <c r="E81" s="276">
        <v>87000000</v>
      </c>
      <c r="F81" s="276">
        <v>86800000</v>
      </c>
      <c r="G81" s="456">
        <v>86689295</v>
      </c>
      <c r="H81" s="466">
        <f t="shared" si="2"/>
        <v>0.99872459677419356</v>
      </c>
      <c r="I81" s="473"/>
      <c r="J81" s="473"/>
    </row>
    <row r="82" spans="1:10" x14ac:dyDescent="0.25">
      <c r="A82" s="625"/>
      <c r="B82" s="296" t="s">
        <v>87</v>
      </c>
      <c r="C82" s="623"/>
      <c r="D82" s="276"/>
      <c r="E82" s="276"/>
      <c r="F82" s="276"/>
      <c r="G82" s="456"/>
      <c r="H82" s="466"/>
      <c r="I82" s="473"/>
    </row>
    <row r="83" spans="1:10" ht="31.2" x14ac:dyDescent="0.25">
      <c r="A83" s="625"/>
      <c r="B83" s="296" t="s">
        <v>342</v>
      </c>
      <c r="C83" s="468" t="s">
        <v>343</v>
      </c>
      <c r="D83" s="277">
        <f>+D84+D93-D94+D95+D96+D97-D98+D99+D102-D103</f>
        <v>41136293</v>
      </c>
      <c r="E83" s="277">
        <f>+E84+E93-E94+E95+E96+E97-E98+E99+E102-E103</f>
        <v>41190738</v>
      </c>
      <c r="F83" s="277">
        <f>+F84+F93-F94+F95+F96+F97-F98+F99+F102-F103</f>
        <v>41142550</v>
      </c>
      <c r="G83" s="458">
        <f>+G84+G93-G94+G95+G96+G97-G98+G99+G102-G103</f>
        <v>40933642</v>
      </c>
      <c r="H83" s="466">
        <f t="shared" si="2"/>
        <v>0.99492233709383593</v>
      </c>
      <c r="I83" s="473"/>
      <c r="J83" s="473"/>
    </row>
    <row r="84" spans="1:10" ht="31.2" x14ac:dyDescent="0.25">
      <c r="A84" s="625">
        <v>30</v>
      </c>
      <c r="B84" s="296" t="s">
        <v>344</v>
      </c>
      <c r="C84" s="468" t="s">
        <v>345</v>
      </c>
      <c r="D84" s="277">
        <f>+D85+D86+D87+D88+D89+D90+D91+D92</f>
        <v>14364329</v>
      </c>
      <c r="E84" s="277">
        <f>+E85+E86+E87+E88+E89+E90+E91+E92</f>
        <v>14364329</v>
      </c>
      <c r="F84" s="277">
        <f>+F85+F86+F87+F88+F89+F90+F91+F92</f>
        <v>14364329</v>
      </c>
      <c r="G84" s="458">
        <f>+G85+G86+G87+G88+G89+G90+G91+G92</f>
        <v>14364329</v>
      </c>
      <c r="H84" s="466">
        <f t="shared" si="2"/>
        <v>1</v>
      </c>
      <c r="I84" s="473"/>
      <c r="J84" s="473"/>
    </row>
    <row r="85" spans="1:10" x14ac:dyDescent="0.25">
      <c r="A85" s="295">
        <v>300</v>
      </c>
      <c r="B85" s="302" t="s">
        <v>346</v>
      </c>
      <c r="C85" s="468" t="s">
        <v>347</v>
      </c>
      <c r="D85" s="276"/>
      <c r="E85" s="276"/>
      <c r="F85" s="276"/>
      <c r="G85" s="456"/>
      <c r="H85" s="466"/>
      <c r="I85" s="473"/>
      <c r="J85" s="473"/>
    </row>
    <row r="86" spans="1:10" x14ac:dyDescent="0.25">
      <c r="A86" s="295">
        <v>301</v>
      </c>
      <c r="B86" s="302" t="s">
        <v>348</v>
      </c>
      <c r="C86" s="468" t="s">
        <v>349</v>
      </c>
      <c r="D86" s="276"/>
      <c r="E86" s="276"/>
      <c r="F86" s="276"/>
      <c r="G86" s="456"/>
      <c r="H86" s="466"/>
      <c r="I86" s="473"/>
    </row>
    <row r="87" spans="1:10" x14ac:dyDescent="0.25">
      <c r="A87" s="295">
        <v>302</v>
      </c>
      <c r="B87" s="302" t="s">
        <v>350</v>
      </c>
      <c r="C87" s="468" t="s">
        <v>351</v>
      </c>
      <c r="D87" s="276"/>
      <c r="E87" s="276"/>
      <c r="F87" s="276"/>
      <c r="G87" s="456"/>
      <c r="H87" s="466"/>
      <c r="J87" s="473"/>
    </row>
    <row r="88" spans="1:10" x14ac:dyDescent="0.25">
      <c r="A88" s="295">
        <v>303</v>
      </c>
      <c r="B88" s="302" t="s">
        <v>352</v>
      </c>
      <c r="C88" s="468" t="s">
        <v>353</v>
      </c>
      <c r="D88" s="276">
        <v>14352168</v>
      </c>
      <c r="E88" s="276">
        <v>14352168</v>
      </c>
      <c r="F88" s="276">
        <v>14352168</v>
      </c>
      <c r="G88" s="456">
        <v>14352168</v>
      </c>
      <c r="H88" s="466">
        <f t="shared" si="2"/>
        <v>1</v>
      </c>
    </row>
    <row r="89" spans="1:10" x14ac:dyDescent="0.25">
      <c r="A89" s="295">
        <v>304</v>
      </c>
      <c r="B89" s="302" t="s">
        <v>354</v>
      </c>
      <c r="C89" s="468" t="s">
        <v>355</v>
      </c>
      <c r="D89" s="276"/>
      <c r="E89" s="276"/>
      <c r="F89" s="276"/>
      <c r="G89" s="456"/>
      <c r="H89" s="466"/>
    </row>
    <row r="90" spans="1:10" x14ac:dyDescent="0.25">
      <c r="A90" s="295">
        <v>305</v>
      </c>
      <c r="B90" s="302" t="s">
        <v>356</v>
      </c>
      <c r="C90" s="468" t="s">
        <v>357</v>
      </c>
      <c r="D90" s="276"/>
      <c r="E90" s="276"/>
      <c r="F90" s="276"/>
      <c r="G90" s="456"/>
      <c r="H90" s="466"/>
    </row>
    <row r="91" spans="1:10" x14ac:dyDescent="0.25">
      <c r="A91" s="295">
        <v>306</v>
      </c>
      <c r="B91" s="302" t="s">
        <v>358</v>
      </c>
      <c r="C91" s="468" t="s">
        <v>359</v>
      </c>
      <c r="D91" s="276"/>
      <c r="E91" s="276"/>
      <c r="F91" s="276"/>
      <c r="G91" s="456"/>
      <c r="H91" s="466"/>
    </row>
    <row r="92" spans="1:10" x14ac:dyDescent="0.25">
      <c r="A92" s="295">
        <v>309</v>
      </c>
      <c r="B92" s="302" t="s">
        <v>360</v>
      </c>
      <c r="C92" s="468" t="s">
        <v>361</v>
      </c>
      <c r="D92" s="276">
        <v>12161</v>
      </c>
      <c r="E92" s="276">
        <v>12161</v>
      </c>
      <c r="F92" s="276">
        <v>12161</v>
      </c>
      <c r="G92" s="456">
        <v>12161</v>
      </c>
      <c r="H92" s="466">
        <f t="shared" si="2"/>
        <v>1</v>
      </c>
    </row>
    <row r="93" spans="1:10" x14ac:dyDescent="0.25">
      <c r="A93" s="625">
        <v>31</v>
      </c>
      <c r="B93" s="296" t="s">
        <v>362</v>
      </c>
      <c r="C93" s="468" t="s">
        <v>363</v>
      </c>
      <c r="D93" s="276">
        <v>217</v>
      </c>
      <c r="E93" s="276">
        <v>217</v>
      </c>
      <c r="F93" s="276">
        <v>217</v>
      </c>
      <c r="G93" s="456">
        <v>217</v>
      </c>
      <c r="H93" s="466">
        <f t="shared" si="2"/>
        <v>1</v>
      </c>
    </row>
    <row r="94" spans="1:10" x14ac:dyDescent="0.25">
      <c r="A94" s="625" t="s">
        <v>364</v>
      </c>
      <c r="B94" s="296" t="s">
        <v>365</v>
      </c>
      <c r="C94" s="468" t="s">
        <v>366</v>
      </c>
      <c r="D94" s="276"/>
      <c r="E94" s="276"/>
      <c r="F94" s="276"/>
      <c r="G94" s="456"/>
      <c r="H94" s="466"/>
    </row>
    <row r="95" spans="1:10" x14ac:dyDescent="0.25">
      <c r="A95" s="625">
        <v>32</v>
      </c>
      <c r="B95" s="296" t="s">
        <v>367</v>
      </c>
      <c r="C95" s="468" t="s">
        <v>368</v>
      </c>
      <c r="D95" s="276">
        <v>4111</v>
      </c>
      <c r="E95" s="276">
        <v>4111</v>
      </c>
      <c r="F95" s="276">
        <v>4111</v>
      </c>
      <c r="G95" s="456">
        <v>4111</v>
      </c>
      <c r="H95" s="466">
        <f t="shared" si="2"/>
        <v>1</v>
      </c>
    </row>
    <row r="96" spans="1:10" ht="46.8" x14ac:dyDescent="0.25">
      <c r="A96" s="625">
        <v>330</v>
      </c>
      <c r="B96" s="296" t="s">
        <v>369</v>
      </c>
      <c r="C96" s="468" t="s">
        <v>370</v>
      </c>
      <c r="D96" s="276">
        <v>29348766</v>
      </c>
      <c r="E96" s="276">
        <v>29400000</v>
      </c>
      <c r="F96" s="276">
        <v>29350003</v>
      </c>
      <c r="G96" s="456">
        <v>29348766</v>
      </c>
      <c r="H96" s="466">
        <f>G96/F96</f>
        <v>0.9999578534966419</v>
      </c>
      <c r="I96" s="473"/>
      <c r="J96" s="473"/>
    </row>
    <row r="97" spans="1:10" ht="62.4" x14ac:dyDescent="0.25">
      <c r="A97" s="625" t="s">
        <v>371</v>
      </c>
      <c r="B97" s="296" t="s">
        <v>922</v>
      </c>
      <c r="C97" s="468" t="s">
        <v>372</v>
      </c>
      <c r="D97" s="276"/>
      <c r="E97" s="276"/>
      <c r="F97" s="276"/>
      <c r="G97" s="456"/>
      <c r="H97" s="466"/>
      <c r="I97" s="473"/>
      <c r="J97" s="473"/>
    </row>
    <row r="98" spans="1:10" ht="62.4" x14ac:dyDescent="0.25">
      <c r="A98" s="625" t="s">
        <v>371</v>
      </c>
      <c r="B98" s="296" t="s">
        <v>921</v>
      </c>
      <c r="C98" s="468" t="s">
        <v>373</v>
      </c>
      <c r="D98" s="276">
        <v>26694</v>
      </c>
      <c r="E98" s="276">
        <v>22180</v>
      </c>
      <c r="F98" s="276">
        <v>22180</v>
      </c>
      <c r="G98" s="456">
        <f>16225+10469</f>
        <v>26694</v>
      </c>
      <c r="H98" s="466">
        <f t="shared" si="2"/>
        <v>1.203516681695221</v>
      </c>
      <c r="I98" s="473"/>
      <c r="J98" s="473"/>
    </row>
    <row r="99" spans="1:10" x14ac:dyDescent="0.25">
      <c r="A99" s="625">
        <v>34</v>
      </c>
      <c r="B99" s="296" t="s">
        <v>374</v>
      </c>
      <c r="C99" s="468" t="s">
        <v>375</v>
      </c>
      <c r="D99" s="277">
        <f>+D100+D101</f>
        <v>6401</v>
      </c>
      <c r="E99" s="277">
        <f>E100+E101</f>
        <v>5098</v>
      </c>
      <c r="F99" s="277">
        <f>F100+F101</f>
        <v>6907</v>
      </c>
      <c r="G99" s="458">
        <f>G100+G101</f>
        <v>6400</v>
      </c>
      <c r="H99" s="466">
        <f t="shared" si="2"/>
        <v>0.92659620674677867</v>
      </c>
      <c r="I99" s="473"/>
    </row>
    <row r="100" spans="1:10" x14ac:dyDescent="0.25">
      <c r="A100" s="295">
        <v>340</v>
      </c>
      <c r="B100" s="302" t="s">
        <v>376</v>
      </c>
      <c r="C100" s="468" t="s">
        <v>377</v>
      </c>
      <c r="D100" s="276">
        <v>2763</v>
      </c>
      <c r="E100" s="276">
        <v>4894</v>
      </c>
      <c r="F100" s="276">
        <v>4894</v>
      </c>
      <c r="G100" s="456">
        <v>6400</v>
      </c>
      <c r="H100" s="466">
        <f t="shared" si="2"/>
        <v>1.3077237433592153</v>
      </c>
      <c r="I100" s="473"/>
    </row>
    <row r="101" spans="1:10" x14ac:dyDescent="0.25">
      <c r="A101" s="295">
        <v>341</v>
      </c>
      <c r="B101" s="302" t="s">
        <v>378</v>
      </c>
      <c r="C101" s="468" t="s">
        <v>379</v>
      </c>
      <c r="D101" s="276">
        <v>3638</v>
      </c>
      <c r="E101" s="276">
        <v>204</v>
      </c>
      <c r="F101" s="276">
        <v>2013</v>
      </c>
      <c r="G101" s="456">
        <v>0</v>
      </c>
      <c r="H101" s="466">
        <f t="shared" si="2"/>
        <v>0</v>
      </c>
      <c r="I101" s="473"/>
    </row>
    <row r="102" spans="1:10" x14ac:dyDescent="0.25">
      <c r="A102" s="625"/>
      <c r="B102" s="296" t="s">
        <v>380</v>
      </c>
      <c r="C102" s="468" t="s">
        <v>381</v>
      </c>
      <c r="D102" s="276"/>
      <c r="E102" s="276"/>
      <c r="F102" s="276"/>
      <c r="G102" s="456"/>
      <c r="H102" s="466"/>
    </row>
    <row r="103" spans="1:10" x14ac:dyDescent="0.25">
      <c r="A103" s="625">
        <v>35</v>
      </c>
      <c r="B103" s="296" t="s">
        <v>382</v>
      </c>
      <c r="C103" s="468" t="s">
        <v>383</v>
      </c>
      <c r="D103" s="277">
        <f>+D104+D105</f>
        <v>2560837</v>
      </c>
      <c r="E103" s="277">
        <f>+E104+E105</f>
        <v>2560837</v>
      </c>
      <c r="F103" s="277">
        <f>+F104+F105</f>
        <v>2560837</v>
      </c>
      <c r="G103" s="458">
        <f>+G104+G105</f>
        <v>2763487</v>
      </c>
      <c r="H103" s="466">
        <f t="shared" si="2"/>
        <v>1.0791342830488626</v>
      </c>
      <c r="I103" s="473"/>
      <c r="J103" s="473"/>
    </row>
    <row r="104" spans="1:10" x14ac:dyDescent="0.25">
      <c r="A104" s="295">
        <v>350</v>
      </c>
      <c r="B104" s="302" t="s">
        <v>384</v>
      </c>
      <c r="C104" s="468" t="s">
        <v>385</v>
      </c>
      <c r="D104" s="276">
        <v>2560837</v>
      </c>
      <c r="E104" s="276">
        <v>2560837</v>
      </c>
      <c r="F104" s="276">
        <v>2560837</v>
      </c>
      <c r="G104" s="456">
        <v>2560837</v>
      </c>
      <c r="H104" s="466">
        <f>G104/F104</f>
        <v>1</v>
      </c>
    </row>
    <row r="105" spans="1:10" x14ac:dyDescent="0.25">
      <c r="A105" s="295">
        <v>351</v>
      </c>
      <c r="B105" s="302" t="s">
        <v>386</v>
      </c>
      <c r="C105" s="468" t="s">
        <v>387</v>
      </c>
      <c r="D105" s="276"/>
      <c r="E105" s="276"/>
      <c r="F105" s="276"/>
      <c r="G105" s="456">
        <f>+'Биланс успеха'!G81</f>
        <v>202650</v>
      </c>
      <c r="H105" s="466"/>
      <c r="I105" s="473"/>
      <c r="J105" s="473"/>
    </row>
    <row r="106" spans="1:10" x14ac:dyDescent="0.25">
      <c r="A106" s="625"/>
      <c r="B106" s="296" t="s">
        <v>388</v>
      </c>
      <c r="C106" s="468" t="s">
        <v>389</v>
      </c>
      <c r="D106" s="277">
        <f>+D107+D114</f>
        <v>122408</v>
      </c>
      <c r="E106" s="277">
        <f>+E107+E114</f>
        <v>110460</v>
      </c>
      <c r="F106" s="277">
        <f>+F107+F114</f>
        <v>110149</v>
      </c>
      <c r="G106" s="458">
        <f>+G107+G114</f>
        <v>122588</v>
      </c>
      <c r="H106" s="466">
        <f t="shared" si="2"/>
        <v>1.1129288509201174</v>
      </c>
      <c r="I106" s="473"/>
    </row>
    <row r="107" spans="1:10" ht="31.2" x14ac:dyDescent="0.25">
      <c r="A107" s="625">
        <v>40</v>
      </c>
      <c r="B107" s="296" t="s">
        <v>920</v>
      </c>
      <c r="C107" s="468" t="s">
        <v>390</v>
      </c>
      <c r="D107" s="277">
        <f>+D108+D109+D110+D111+D112+D113</f>
        <v>116775</v>
      </c>
      <c r="E107" s="277">
        <f>+E108+E109+E110+E111+E112+E113</f>
        <v>104827</v>
      </c>
      <c r="F107" s="277">
        <f>+F108+F109+F110+F111+F112+F113</f>
        <v>104516</v>
      </c>
      <c r="G107" s="458">
        <f>+G108+G109+G110+G111+G112+G113</f>
        <v>115754</v>
      </c>
      <c r="H107" s="466">
        <f t="shared" si="2"/>
        <v>1.1075242068200084</v>
      </c>
      <c r="I107" s="473"/>
    </row>
    <row r="108" spans="1:10" x14ac:dyDescent="0.25">
      <c r="A108" s="295">
        <v>400</v>
      </c>
      <c r="B108" s="302" t="s">
        <v>391</v>
      </c>
      <c r="C108" s="468" t="s">
        <v>392</v>
      </c>
      <c r="D108" s="276"/>
      <c r="E108" s="276"/>
      <c r="F108" s="276"/>
      <c r="G108" s="456"/>
      <c r="H108" s="466"/>
      <c r="I108" s="473"/>
    </row>
    <row r="109" spans="1:10" x14ac:dyDescent="0.25">
      <c r="A109" s="295">
        <v>401</v>
      </c>
      <c r="B109" s="302" t="s">
        <v>393</v>
      </c>
      <c r="C109" s="468" t="s">
        <v>394</v>
      </c>
      <c r="D109" s="276">
        <v>11028</v>
      </c>
      <c r="E109" s="276">
        <v>11624</v>
      </c>
      <c r="F109" s="276">
        <v>11624</v>
      </c>
      <c r="G109" s="456">
        <v>11028</v>
      </c>
      <c r="H109" s="466">
        <f t="shared" si="2"/>
        <v>0.94872677219545765</v>
      </c>
      <c r="I109" s="473" t="s">
        <v>1376</v>
      </c>
    </row>
    <row r="110" spans="1:10" x14ac:dyDescent="0.25">
      <c r="A110" s="295">
        <v>403</v>
      </c>
      <c r="B110" s="302" t="s">
        <v>395</v>
      </c>
      <c r="C110" s="468" t="s">
        <v>396</v>
      </c>
      <c r="D110" s="276"/>
      <c r="E110" s="276"/>
      <c r="F110" s="276"/>
      <c r="G110" s="456"/>
      <c r="H110" s="466"/>
      <c r="I110" s="473"/>
    </row>
    <row r="111" spans="1:10" x14ac:dyDescent="0.25">
      <c r="A111" s="295">
        <v>404</v>
      </c>
      <c r="B111" s="302" t="s">
        <v>397</v>
      </c>
      <c r="C111" s="468" t="s">
        <v>398</v>
      </c>
      <c r="D111" s="276">
        <v>84071</v>
      </c>
      <c r="E111" s="276">
        <v>67500</v>
      </c>
      <c r="F111" s="276">
        <v>67364</v>
      </c>
      <c r="G111" s="456">
        <v>83050</v>
      </c>
      <c r="H111" s="466">
        <f t="shared" si="2"/>
        <v>1.2328543435662966</v>
      </c>
    </row>
    <row r="112" spans="1:10" x14ac:dyDescent="0.25">
      <c r="A112" s="295">
        <v>405</v>
      </c>
      <c r="B112" s="302" t="s">
        <v>399</v>
      </c>
      <c r="C112" s="468" t="s">
        <v>400</v>
      </c>
      <c r="D112" s="276">
        <v>20973</v>
      </c>
      <c r="E112" s="276">
        <v>25000</v>
      </c>
      <c r="F112" s="276">
        <v>24825</v>
      </c>
      <c r="G112" s="456">
        <v>20973</v>
      </c>
      <c r="H112" s="466">
        <f t="shared" si="2"/>
        <v>0.84483383685800606</v>
      </c>
    </row>
    <row r="113" spans="1:10" x14ac:dyDescent="0.25">
      <c r="A113" s="295" t="s">
        <v>401</v>
      </c>
      <c r="B113" s="302" t="s">
        <v>402</v>
      </c>
      <c r="C113" s="468" t="s">
        <v>403</v>
      </c>
      <c r="D113" s="276">
        <v>703</v>
      </c>
      <c r="E113" s="276">
        <v>703</v>
      </c>
      <c r="F113" s="276">
        <v>703</v>
      </c>
      <c r="G113" s="456">
        <v>703</v>
      </c>
      <c r="H113" s="466">
        <f t="shared" si="2"/>
        <v>1</v>
      </c>
    </row>
    <row r="114" spans="1:10" ht="31.2" x14ac:dyDescent="0.25">
      <c r="A114" s="625">
        <v>41</v>
      </c>
      <c r="B114" s="296" t="s">
        <v>404</v>
      </c>
      <c r="C114" s="468" t="s">
        <v>405</v>
      </c>
      <c r="D114" s="277">
        <f>+D122</f>
        <v>5633</v>
      </c>
      <c r="E114" s="277">
        <f t="shared" ref="E114:F114" si="3">+E122</f>
        <v>5633</v>
      </c>
      <c r="F114" s="277">
        <f t="shared" si="3"/>
        <v>5633</v>
      </c>
      <c r="G114" s="458">
        <f>+G122</f>
        <v>6834</v>
      </c>
      <c r="H114" s="466">
        <v>0</v>
      </c>
    </row>
    <row r="115" spans="1:10" x14ac:dyDescent="0.25">
      <c r="A115" s="295">
        <v>410</v>
      </c>
      <c r="B115" s="302" t="s">
        <v>406</v>
      </c>
      <c r="C115" s="468" t="s">
        <v>407</v>
      </c>
      <c r="D115" s="276"/>
      <c r="E115" s="276"/>
      <c r="F115" s="276"/>
      <c r="G115" s="456"/>
      <c r="H115" s="466"/>
    </row>
    <row r="116" spans="1:10" x14ac:dyDescent="0.25">
      <c r="A116" s="295">
        <v>411</v>
      </c>
      <c r="B116" s="302" t="s">
        <v>408</v>
      </c>
      <c r="C116" s="468" t="s">
        <v>409</v>
      </c>
      <c r="D116" s="276"/>
      <c r="E116" s="276"/>
      <c r="F116" s="276"/>
      <c r="G116" s="456"/>
      <c r="H116" s="466"/>
    </row>
    <row r="117" spans="1:10" x14ac:dyDescent="0.25">
      <c r="A117" s="295">
        <v>412</v>
      </c>
      <c r="B117" s="302" t="s">
        <v>410</v>
      </c>
      <c r="C117" s="468" t="s">
        <v>411</v>
      </c>
      <c r="D117" s="276"/>
      <c r="E117" s="276"/>
      <c r="F117" s="276"/>
      <c r="G117" s="456"/>
      <c r="H117" s="466"/>
    </row>
    <row r="118" spans="1:10" ht="31.2" x14ac:dyDescent="0.25">
      <c r="A118" s="295">
        <v>413</v>
      </c>
      <c r="B118" s="302" t="s">
        <v>412</v>
      </c>
      <c r="C118" s="468" t="s">
        <v>413</v>
      </c>
      <c r="D118" s="276"/>
      <c r="E118" s="276"/>
      <c r="F118" s="276"/>
      <c r="G118" s="456"/>
      <c r="H118" s="466"/>
    </row>
    <row r="119" spans="1:10" x14ac:dyDescent="0.25">
      <c r="A119" s="295">
        <v>414</v>
      </c>
      <c r="B119" s="302" t="s">
        <v>414</v>
      </c>
      <c r="C119" s="468" t="s">
        <v>415</v>
      </c>
      <c r="D119" s="276"/>
      <c r="E119" s="276"/>
      <c r="F119" s="276"/>
      <c r="G119" s="456"/>
      <c r="H119" s="466"/>
    </row>
    <row r="120" spans="1:10" x14ac:dyDescent="0.25">
      <c r="A120" s="295">
        <v>415</v>
      </c>
      <c r="B120" s="302" t="s">
        <v>416</v>
      </c>
      <c r="C120" s="468" t="s">
        <v>417</v>
      </c>
      <c r="D120" s="276"/>
      <c r="E120" s="276"/>
      <c r="F120" s="276"/>
      <c r="G120" s="456"/>
      <c r="H120" s="466"/>
    </row>
    <row r="121" spans="1:10" x14ac:dyDescent="0.25">
      <c r="A121" s="295">
        <v>416</v>
      </c>
      <c r="B121" s="302" t="s">
        <v>418</v>
      </c>
      <c r="C121" s="468" t="s">
        <v>419</v>
      </c>
      <c r="D121" s="276"/>
      <c r="E121" s="276"/>
      <c r="F121" s="276"/>
      <c r="G121" s="456"/>
      <c r="H121" s="466"/>
    </row>
    <row r="122" spans="1:10" x14ac:dyDescent="0.25">
      <c r="A122" s="295">
        <v>419</v>
      </c>
      <c r="B122" s="302" t="s">
        <v>420</v>
      </c>
      <c r="C122" s="468" t="s">
        <v>421</v>
      </c>
      <c r="D122" s="276">
        <v>5633</v>
      </c>
      <c r="E122" s="276">
        <v>5633</v>
      </c>
      <c r="F122" s="276">
        <v>5633</v>
      </c>
      <c r="G122" s="456">
        <v>6834</v>
      </c>
      <c r="H122" s="466">
        <v>0</v>
      </c>
    </row>
    <row r="123" spans="1:10" x14ac:dyDescent="0.25">
      <c r="A123" s="625">
        <v>498</v>
      </c>
      <c r="B123" s="296" t="s">
        <v>422</v>
      </c>
      <c r="C123" s="468" t="s">
        <v>423</v>
      </c>
      <c r="D123" s="276">
        <v>4159613</v>
      </c>
      <c r="E123" s="276">
        <v>4150000</v>
      </c>
      <c r="F123" s="276">
        <v>4149693</v>
      </c>
      <c r="G123" s="456">
        <v>4176124</v>
      </c>
      <c r="H123" s="466">
        <f t="shared" si="2"/>
        <v>1.006369386843798</v>
      </c>
    </row>
    <row r="124" spans="1:10" ht="31.2" x14ac:dyDescent="0.25">
      <c r="A124" s="625" t="s">
        <v>899</v>
      </c>
      <c r="B124" s="296" t="s">
        <v>424</v>
      </c>
      <c r="C124" s="468" t="s">
        <v>425</v>
      </c>
      <c r="D124" s="277">
        <f>+D125+D132+D133+D141+D142+D143+D144</f>
        <v>3356530</v>
      </c>
      <c r="E124" s="277">
        <f>+E125+E132+E133+E141+E142+E143+E144</f>
        <v>3669893</v>
      </c>
      <c r="F124" s="277">
        <f>+F125+F132+F133+F141+F142+F143+F144</f>
        <v>3659853</v>
      </c>
      <c r="G124" s="458">
        <f>+G125+G132+G133+G141+G142+G143+G144</f>
        <v>3304674</v>
      </c>
      <c r="H124" s="466">
        <f t="shared" si="2"/>
        <v>0.90295265957403203</v>
      </c>
      <c r="I124" s="473"/>
      <c r="J124" s="473"/>
    </row>
    <row r="125" spans="1:10" ht="31.2" x14ac:dyDescent="0.25">
      <c r="A125" s="625">
        <v>42</v>
      </c>
      <c r="B125" s="296" t="s">
        <v>426</v>
      </c>
      <c r="C125" s="468" t="s">
        <v>427</v>
      </c>
      <c r="D125" s="276"/>
      <c r="E125" s="276"/>
      <c r="F125" s="276"/>
      <c r="G125" s="456"/>
      <c r="H125" s="466"/>
      <c r="I125" s="473"/>
    </row>
    <row r="126" spans="1:10" x14ac:dyDescent="0.25">
      <c r="A126" s="295">
        <v>420</v>
      </c>
      <c r="B126" s="302" t="s">
        <v>428</v>
      </c>
      <c r="C126" s="468" t="s">
        <v>429</v>
      </c>
      <c r="D126" s="276"/>
      <c r="E126" s="276"/>
      <c r="F126" s="276"/>
      <c r="G126" s="456"/>
      <c r="H126" s="466"/>
      <c r="I126" s="473"/>
      <c r="J126" s="473"/>
    </row>
    <row r="127" spans="1:10" x14ac:dyDescent="0.25">
      <c r="A127" s="295">
        <v>421</v>
      </c>
      <c r="B127" s="302" t="s">
        <v>430</v>
      </c>
      <c r="C127" s="468" t="s">
        <v>431</v>
      </c>
      <c r="D127" s="276"/>
      <c r="E127" s="276"/>
      <c r="F127" s="276"/>
      <c r="G127" s="456"/>
      <c r="H127" s="466"/>
      <c r="I127" s="473"/>
    </row>
    <row r="128" spans="1:10" x14ac:dyDescent="0.25">
      <c r="A128" s="295">
        <v>422</v>
      </c>
      <c r="B128" s="302" t="s">
        <v>324</v>
      </c>
      <c r="C128" s="468" t="s">
        <v>432</v>
      </c>
      <c r="D128" s="276"/>
      <c r="E128" s="276"/>
      <c r="F128" s="276"/>
      <c r="G128" s="456"/>
      <c r="H128" s="466"/>
    </row>
    <row r="129" spans="1:9" x14ac:dyDescent="0.25">
      <c r="A129" s="295">
        <v>423</v>
      </c>
      <c r="B129" s="302" t="s">
        <v>327</v>
      </c>
      <c r="C129" s="468" t="s">
        <v>433</v>
      </c>
      <c r="D129" s="276"/>
      <c r="E129" s="276"/>
      <c r="F129" s="276"/>
      <c r="G129" s="456"/>
      <c r="H129" s="466"/>
      <c r="I129" s="473"/>
    </row>
    <row r="130" spans="1:9" ht="31.2" x14ac:dyDescent="0.25">
      <c r="A130" s="295">
        <v>427</v>
      </c>
      <c r="B130" s="302" t="s">
        <v>434</v>
      </c>
      <c r="C130" s="468" t="s">
        <v>435</v>
      </c>
      <c r="D130" s="276"/>
      <c r="E130" s="276"/>
      <c r="F130" s="276"/>
      <c r="G130" s="456"/>
      <c r="H130" s="466"/>
    </row>
    <row r="131" spans="1:9" ht="31.2" x14ac:dyDescent="0.25">
      <c r="A131" s="295" t="s">
        <v>900</v>
      </c>
      <c r="B131" s="302" t="s">
        <v>436</v>
      </c>
      <c r="C131" s="468" t="s">
        <v>437</v>
      </c>
      <c r="D131" s="276"/>
      <c r="E131" s="276"/>
      <c r="F131" s="276"/>
      <c r="G131" s="456"/>
      <c r="H131" s="466"/>
      <c r="I131" s="473"/>
    </row>
    <row r="132" spans="1:9" x14ac:dyDescent="0.25">
      <c r="A132" s="625">
        <v>430</v>
      </c>
      <c r="B132" s="296" t="s">
        <v>438</v>
      </c>
      <c r="C132" s="468" t="s">
        <v>439</v>
      </c>
      <c r="D132" s="276">
        <v>31826</v>
      </c>
      <c r="E132" s="276">
        <v>15000</v>
      </c>
      <c r="F132" s="276">
        <v>15316</v>
      </c>
      <c r="G132" s="456">
        <v>25730</v>
      </c>
      <c r="H132" s="466">
        <f t="shared" si="2"/>
        <v>1.6799425437451032</v>
      </c>
      <c r="I132" s="473"/>
    </row>
    <row r="133" spans="1:9" ht="31.2" x14ac:dyDescent="0.25">
      <c r="A133" s="625" t="s">
        <v>440</v>
      </c>
      <c r="B133" s="296" t="s">
        <v>441</v>
      </c>
      <c r="C133" s="468" t="s">
        <v>442</v>
      </c>
      <c r="D133" s="277">
        <f>+D134+D135+D136+D137+D138+D139+D140</f>
        <v>47615</v>
      </c>
      <c r="E133" s="277">
        <f>+E134+E135+E136+E137+E138+E139+E140</f>
        <v>150093</v>
      </c>
      <c r="F133" s="277">
        <f>+F134+F135+F136+F137+F138+F139+F140</f>
        <v>179471</v>
      </c>
      <c r="G133" s="458">
        <f>G134+G135+G136+G137+G138+G139+G140</f>
        <v>58874</v>
      </c>
      <c r="H133" s="466">
        <f t="shared" si="2"/>
        <v>0.32804185634447908</v>
      </c>
      <c r="I133" s="473"/>
    </row>
    <row r="134" spans="1:9" x14ac:dyDescent="0.25">
      <c r="A134" s="295">
        <v>431</v>
      </c>
      <c r="B134" s="302" t="s">
        <v>443</v>
      </c>
      <c r="C134" s="468" t="s">
        <v>444</v>
      </c>
      <c r="D134" s="276"/>
      <c r="E134" s="276"/>
      <c r="F134" s="276"/>
      <c r="G134" s="456"/>
      <c r="H134" s="466"/>
      <c r="I134" s="473"/>
    </row>
    <row r="135" spans="1:9" x14ac:dyDescent="0.25">
      <c r="A135" s="295">
        <v>432</v>
      </c>
      <c r="B135" s="302" t="s">
        <v>445</v>
      </c>
      <c r="C135" s="468" t="s">
        <v>446</v>
      </c>
      <c r="D135" s="276"/>
      <c r="E135" s="276"/>
      <c r="F135" s="276"/>
      <c r="G135" s="456"/>
      <c r="H135" s="466"/>
      <c r="I135" s="473"/>
    </row>
    <row r="136" spans="1:9" x14ac:dyDescent="0.25">
      <c r="A136" s="295">
        <v>433</v>
      </c>
      <c r="B136" s="302" t="s">
        <v>447</v>
      </c>
      <c r="C136" s="468" t="s">
        <v>448</v>
      </c>
      <c r="D136" s="276"/>
      <c r="E136" s="276"/>
      <c r="F136" s="276"/>
      <c r="G136" s="456"/>
      <c r="H136" s="466"/>
    </row>
    <row r="137" spans="1:9" x14ac:dyDescent="0.25">
      <c r="A137" s="295">
        <v>434</v>
      </c>
      <c r="B137" s="302" t="s">
        <v>449</v>
      </c>
      <c r="C137" s="468" t="s">
        <v>450</v>
      </c>
      <c r="D137" s="276"/>
      <c r="E137" s="276"/>
      <c r="F137" s="276"/>
      <c r="G137" s="456"/>
      <c r="H137" s="466"/>
      <c r="I137" s="473"/>
    </row>
    <row r="138" spans="1:9" x14ac:dyDescent="0.25">
      <c r="A138" s="295">
        <v>435</v>
      </c>
      <c r="B138" s="302" t="s">
        <v>451</v>
      </c>
      <c r="C138" s="468" t="s">
        <v>452</v>
      </c>
      <c r="D138" s="276">
        <v>47522</v>
      </c>
      <c r="E138" s="276">
        <v>150000</v>
      </c>
      <c r="F138" s="276">
        <v>179378</v>
      </c>
      <c r="G138" s="456">
        <f>58829-48</f>
        <v>58781</v>
      </c>
      <c r="H138" s="466">
        <f t="shared" si="2"/>
        <v>0.32769347411611233</v>
      </c>
    </row>
    <row r="139" spans="1:9" x14ac:dyDescent="0.25">
      <c r="A139" s="295">
        <v>436</v>
      </c>
      <c r="B139" s="302" t="s">
        <v>453</v>
      </c>
      <c r="C139" s="468" t="s">
        <v>454</v>
      </c>
      <c r="D139" s="276"/>
      <c r="E139" s="276"/>
      <c r="F139" s="276"/>
      <c r="G139" s="456">
        <v>0</v>
      </c>
      <c r="H139" s="466"/>
      <c r="I139" s="473"/>
    </row>
    <row r="140" spans="1:9" x14ac:dyDescent="0.25">
      <c r="A140" s="295">
        <v>439</v>
      </c>
      <c r="B140" s="302" t="s">
        <v>455</v>
      </c>
      <c r="C140" s="468" t="s">
        <v>456</v>
      </c>
      <c r="D140" s="276">
        <v>93</v>
      </c>
      <c r="E140" s="276">
        <v>93</v>
      </c>
      <c r="F140" s="276">
        <v>93</v>
      </c>
      <c r="G140" s="456">
        <v>93</v>
      </c>
      <c r="H140" s="466">
        <f t="shared" ref="H140:H147" si="4">G140/F140</f>
        <v>1</v>
      </c>
    </row>
    <row r="141" spans="1:9" x14ac:dyDescent="0.25">
      <c r="A141" s="625" t="s">
        <v>457</v>
      </c>
      <c r="B141" s="296" t="s">
        <v>458</v>
      </c>
      <c r="C141" s="468" t="s">
        <v>459</v>
      </c>
      <c r="D141" s="276">
        <v>51</v>
      </c>
      <c r="E141" s="276"/>
      <c r="F141" s="276">
        <v>34009</v>
      </c>
      <c r="G141" s="456">
        <f>33991+51</f>
        <v>34042</v>
      </c>
      <c r="H141" s="466">
        <f t="shared" si="4"/>
        <v>1.0009703313828693</v>
      </c>
      <c r="I141" s="473"/>
    </row>
    <row r="142" spans="1:9" ht="31.2" x14ac:dyDescent="0.25">
      <c r="A142" s="625">
        <v>47</v>
      </c>
      <c r="B142" s="296" t="s">
        <v>460</v>
      </c>
      <c r="C142" s="468" t="s">
        <v>461</v>
      </c>
      <c r="D142" s="276">
        <v>6655</v>
      </c>
      <c r="E142" s="276">
        <v>3000</v>
      </c>
      <c r="F142" s="276">
        <v>1236</v>
      </c>
      <c r="G142" s="456">
        <v>1420</v>
      </c>
      <c r="H142" s="466">
        <f t="shared" si="4"/>
        <v>1.1488673139158576</v>
      </c>
      <c r="I142" s="473"/>
    </row>
    <row r="143" spans="1:9" ht="31.2" x14ac:dyDescent="0.25">
      <c r="A143" s="625">
        <v>48</v>
      </c>
      <c r="B143" s="296" t="s">
        <v>462</v>
      </c>
      <c r="C143" s="468" t="s">
        <v>463</v>
      </c>
      <c r="D143" s="276">
        <v>2152</v>
      </c>
      <c r="E143" s="276">
        <v>1800</v>
      </c>
      <c r="F143" s="276">
        <v>638</v>
      </c>
      <c r="G143" s="456">
        <v>822</v>
      </c>
      <c r="H143" s="466">
        <f>G143/F143</f>
        <v>1.2884012539184952</v>
      </c>
      <c r="I143" s="473"/>
    </row>
    <row r="144" spans="1:9" x14ac:dyDescent="0.25">
      <c r="A144" s="625" t="s">
        <v>464</v>
      </c>
      <c r="B144" s="296" t="s">
        <v>465</v>
      </c>
      <c r="C144" s="468" t="s">
        <v>466</v>
      </c>
      <c r="D144" s="276">
        <v>3268231</v>
      </c>
      <c r="E144" s="276">
        <v>3500000</v>
      </c>
      <c r="F144" s="276">
        <v>3429183</v>
      </c>
      <c r="G144" s="456">
        <f>7359910-G123</f>
        <v>3183786</v>
      </c>
      <c r="H144" s="466">
        <f t="shared" si="4"/>
        <v>0.92843863975763319</v>
      </c>
      <c r="I144" s="473"/>
    </row>
    <row r="145" spans="1:10" ht="46.8" x14ac:dyDescent="0.25">
      <c r="A145" s="625"/>
      <c r="B145" s="296" t="s">
        <v>467</v>
      </c>
      <c r="C145" s="468" t="s">
        <v>468</v>
      </c>
      <c r="D145" s="276"/>
      <c r="E145" s="276"/>
      <c r="F145" s="276"/>
      <c r="G145" s="456"/>
      <c r="H145" s="466"/>
      <c r="I145" s="473"/>
    </row>
    <row r="146" spans="1:10" x14ac:dyDescent="0.25">
      <c r="A146" s="625"/>
      <c r="B146" s="296" t="s">
        <v>469</v>
      </c>
      <c r="C146" s="468" t="s">
        <v>470</v>
      </c>
      <c r="D146" s="277">
        <f>+D106+D124+D123+D83-D145</f>
        <v>48774844</v>
      </c>
      <c r="E146" s="277">
        <f>+E106+E124+E123+E83-E145</f>
        <v>49121091</v>
      </c>
      <c r="F146" s="277">
        <f>+F106+F124+F123+F83-F145</f>
        <v>49062245</v>
      </c>
      <c r="G146" s="458">
        <f>+G106+G124+G123+G83-G145</f>
        <v>48537028</v>
      </c>
      <c r="H146" s="466">
        <f t="shared" si="4"/>
        <v>0.98929488448806202</v>
      </c>
      <c r="I146" s="473"/>
      <c r="J146" s="473"/>
    </row>
    <row r="147" spans="1:10" ht="26.25" customHeight="1" thickBot="1" x14ac:dyDescent="0.3">
      <c r="A147" s="474">
        <v>89</v>
      </c>
      <c r="B147" s="308" t="s">
        <v>471</v>
      </c>
      <c r="C147" s="475" t="s">
        <v>472</v>
      </c>
      <c r="D147" s="447">
        <v>86790383</v>
      </c>
      <c r="E147" s="447">
        <v>87000000</v>
      </c>
      <c r="F147" s="447">
        <v>86800000</v>
      </c>
      <c r="G147" s="476">
        <v>86689295</v>
      </c>
      <c r="H147" s="477">
        <f t="shared" si="4"/>
        <v>0.99872459677419356</v>
      </c>
      <c r="I147" s="473"/>
      <c r="J147" s="473"/>
    </row>
    <row r="148" spans="1:10" x14ac:dyDescent="0.25">
      <c r="A148" s="478"/>
      <c r="B148" s="20"/>
      <c r="C148" s="479"/>
      <c r="D148" s="448"/>
      <c r="E148" s="448"/>
      <c r="F148" s="448"/>
      <c r="G148" s="480"/>
      <c r="H148" s="19"/>
      <c r="I148" s="473"/>
    </row>
    <row r="149" spans="1:10" x14ac:dyDescent="0.25">
      <c r="A149" s="478"/>
      <c r="B149" s="20"/>
      <c r="C149" s="479"/>
      <c r="D149" s="448"/>
      <c r="E149" s="448"/>
      <c r="F149" s="448"/>
      <c r="G149" s="448"/>
      <c r="H149" s="19"/>
      <c r="I149" s="473"/>
    </row>
    <row r="150" spans="1:10" x14ac:dyDescent="0.25">
      <c r="A150" s="478"/>
      <c r="B150" s="20"/>
      <c r="C150" s="479"/>
      <c r="D150" s="448"/>
      <c r="E150" s="448"/>
      <c r="F150" s="448"/>
      <c r="G150" s="448"/>
      <c r="H150" s="19"/>
      <c r="I150" s="473"/>
    </row>
    <row r="151" spans="1:10" x14ac:dyDescent="0.25">
      <c r="A151" s="478"/>
      <c r="B151" s="20"/>
      <c r="C151" s="479"/>
      <c r="D151" s="448"/>
      <c r="E151" s="448"/>
      <c r="F151" s="448"/>
      <c r="G151" s="480"/>
      <c r="H151" s="19"/>
      <c r="I151" s="473"/>
    </row>
    <row r="152" spans="1:10" x14ac:dyDescent="0.25">
      <c r="A152" s="478"/>
      <c r="B152" s="20"/>
      <c r="C152" s="479"/>
      <c r="D152" s="448"/>
      <c r="E152" s="448"/>
      <c r="F152" s="448"/>
      <c r="G152" s="480"/>
      <c r="H152" s="19"/>
      <c r="I152" s="473"/>
    </row>
    <row r="153" spans="1:10" x14ac:dyDescent="0.25">
      <c r="F153" s="473"/>
      <c r="G153" s="473"/>
      <c r="H153" s="38"/>
      <c r="I153" s="473"/>
      <c r="J153" s="473"/>
    </row>
    <row r="154" spans="1:10" ht="18" x14ac:dyDescent="0.35">
      <c r="A154" s="37" t="s">
        <v>1358</v>
      </c>
      <c r="B154" s="290"/>
      <c r="C154" s="290"/>
      <c r="D154" s="449"/>
      <c r="E154" s="712" t="s">
        <v>539</v>
      </c>
      <c r="G154" s="481"/>
      <c r="H154" s="482"/>
    </row>
    <row r="155" spans="1:10" ht="18" x14ac:dyDescent="0.35">
      <c r="A155" s="290"/>
      <c r="B155" s="290"/>
      <c r="C155" s="483" t="s">
        <v>70</v>
      </c>
      <c r="D155" s="450"/>
      <c r="E155" s="450"/>
      <c r="F155" s="450"/>
      <c r="G155" s="450"/>
      <c r="H155" s="36"/>
    </row>
    <row r="156" spans="1:10" x14ac:dyDescent="0.25">
      <c r="D156" s="451"/>
      <c r="E156" s="451"/>
      <c r="F156" s="451"/>
      <c r="G156" s="451"/>
      <c r="H156" s="484"/>
    </row>
    <row r="157" spans="1:10" x14ac:dyDescent="0.25">
      <c r="D157" s="451"/>
      <c r="E157" s="451" t="s">
        <v>733</v>
      </c>
      <c r="F157" s="451"/>
      <c r="G157" s="451"/>
      <c r="H157" s="485"/>
      <c r="I157" s="473"/>
    </row>
    <row r="158" spans="1:10" x14ac:dyDescent="0.25">
      <c r="D158" s="26"/>
      <c r="E158" s="451"/>
      <c r="F158" s="451"/>
      <c r="G158" s="451"/>
      <c r="H158" s="485"/>
      <c r="I158" s="473"/>
    </row>
    <row r="159" spans="1:10" x14ac:dyDescent="0.25">
      <c r="D159" s="452"/>
      <c r="E159" s="452"/>
      <c r="F159" s="452"/>
      <c r="G159" s="486"/>
      <c r="H159" s="485"/>
    </row>
    <row r="160" spans="1:10" x14ac:dyDescent="0.25">
      <c r="D160" s="452"/>
      <c r="E160" s="452"/>
      <c r="F160" s="452"/>
      <c r="G160" s="486"/>
      <c r="H160" s="485"/>
    </row>
    <row r="161" spans="4:10" x14ac:dyDescent="0.25">
      <c r="D161" s="451"/>
      <c r="E161" s="451"/>
      <c r="F161" s="451"/>
      <c r="G161" s="451"/>
      <c r="H161" s="485"/>
      <c r="I161" s="473"/>
    </row>
    <row r="162" spans="4:10" x14ac:dyDescent="0.25">
      <c r="D162" s="451"/>
      <c r="E162" s="451"/>
      <c r="F162" s="451"/>
      <c r="G162" s="451"/>
      <c r="H162" s="485"/>
      <c r="I162" s="473"/>
    </row>
    <row r="163" spans="4:10" x14ac:dyDescent="0.25">
      <c r="D163" s="26"/>
      <c r="E163" s="26"/>
      <c r="F163" s="26"/>
      <c r="G163" s="26"/>
      <c r="H163" s="485"/>
      <c r="I163" s="473"/>
    </row>
    <row r="164" spans="4:10" ht="18" x14ac:dyDescent="0.25">
      <c r="G164" s="472"/>
      <c r="I164" s="473"/>
      <c r="J164" s="473"/>
    </row>
    <row r="165" spans="4:10" ht="18" x14ac:dyDescent="0.25">
      <c r="G165" s="472"/>
      <c r="I165" s="473"/>
    </row>
    <row r="166" spans="4:10" ht="18" x14ac:dyDescent="0.25">
      <c r="G166" s="487"/>
    </row>
    <row r="167" spans="4:10" x14ac:dyDescent="0.25">
      <c r="I167" s="473"/>
    </row>
    <row r="171" spans="4:10" x14ac:dyDescent="0.25">
      <c r="I171" s="473"/>
    </row>
    <row r="172" spans="4:10" x14ac:dyDescent="0.25">
      <c r="I172" s="473"/>
    </row>
    <row r="173" spans="4:10" x14ac:dyDescent="0.25">
      <c r="I173" s="473"/>
    </row>
  </sheetData>
  <mergeCells count="8">
    <mergeCell ref="A5:G5"/>
    <mergeCell ref="A7:A8"/>
    <mergeCell ref="F7:G7"/>
    <mergeCell ref="H7:H8"/>
    <mergeCell ref="B7:B8"/>
    <mergeCell ref="C7:C8"/>
    <mergeCell ref="E7:E8"/>
    <mergeCell ref="D7:D8"/>
  </mergeCells>
  <phoneticPr fontId="7" type="noConversion"/>
  <pageMargins left="0.27559055118110237" right="0.27559055118110237" top="0.23622047244094491" bottom="0.23622047244094491" header="0.11811023622047245" footer="0.11811023622047245"/>
  <pageSetup paperSize="9" scale="60" fitToHeight="4" orientation="portrait" r:id="rId1"/>
  <headerFooter alignWithMargins="0"/>
  <rowBreaks count="2" manualBreakCount="2">
    <brk id="51" max="7" man="1"/>
    <brk id="106"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5"/>
  <sheetViews>
    <sheetView view="pageBreakPreview" topLeftCell="A46" zoomScaleNormal="60" zoomScaleSheetLayoutView="100" workbookViewId="0">
      <selection activeCell="D9" sqref="D9:D10"/>
    </sheetView>
  </sheetViews>
  <sheetFormatPr defaultRowHeight="15.6" x14ac:dyDescent="0.3"/>
  <cols>
    <col min="1" max="1" width="7.33203125" style="209" customWidth="1"/>
    <col min="2" max="2" width="78.33203125" style="209" customWidth="1"/>
    <col min="3" max="3" width="7" style="209" bestFit="1" customWidth="1"/>
    <col min="4" max="7" width="14.6640625" style="209" customWidth="1"/>
    <col min="8" max="8" width="14.6640625" style="40" customWidth="1"/>
    <col min="9" max="9" width="26.33203125" style="208" customWidth="1"/>
    <col min="10" max="256" width="8.88671875" style="209"/>
    <col min="257" max="257" width="13" style="209" customWidth="1"/>
    <col min="258" max="258" width="78.109375" style="209" customWidth="1"/>
    <col min="259" max="259" width="7" style="209" bestFit="1" customWidth="1"/>
    <col min="260" max="260" width="23.44140625" style="209" customWidth="1"/>
    <col min="261" max="261" width="25" style="209" customWidth="1"/>
    <col min="262" max="262" width="25.33203125" style="209" customWidth="1"/>
    <col min="263" max="263" width="25.5546875" style="209" customWidth="1"/>
    <col min="264" max="264" width="26.44140625" style="209" customWidth="1"/>
    <col min="265" max="265" width="26.33203125" style="209" customWidth="1"/>
    <col min="266" max="512" width="8.88671875" style="209"/>
    <col min="513" max="513" width="13" style="209" customWidth="1"/>
    <col min="514" max="514" width="78.109375" style="209" customWidth="1"/>
    <col min="515" max="515" width="7" style="209" bestFit="1" customWidth="1"/>
    <col min="516" max="516" width="23.44140625" style="209" customWidth="1"/>
    <col min="517" max="517" width="25" style="209" customWidth="1"/>
    <col min="518" max="518" width="25.33203125" style="209" customWidth="1"/>
    <col min="519" max="519" width="25.5546875" style="209" customWidth="1"/>
    <col min="520" max="520" width="26.44140625" style="209" customWidth="1"/>
    <col min="521" max="521" width="26.33203125" style="209" customWidth="1"/>
    <col min="522" max="768" width="8.88671875" style="209"/>
    <col min="769" max="769" width="13" style="209" customWidth="1"/>
    <col min="770" max="770" width="78.109375" style="209" customWidth="1"/>
    <col min="771" max="771" width="7" style="209" bestFit="1" customWidth="1"/>
    <col min="772" max="772" width="23.44140625" style="209" customWidth="1"/>
    <col min="773" max="773" width="25" style="209" customWidth="1"/>
    <col min="774" max="774" width="25.33203125" style="209" customWidth="1"/>
    <col min="775" max="775" width="25.5546875" style="209" customWidth="1"/>
    <col min="776" max="776" width="26.44140625" style="209" customWidth="1"/>
    <col min="777" max="777" width="26.33203125" style="209" customWidth="1"/>
    <col min="778" max="1024" width="8.88671875" style="209"/>
    <col min="1025" max="1025" width="13" style="209" customWidth="1"/>
    <col min="1026" max="1026" width="78.109375" style="209" customWidth="1"/>
    <col min="1027" max="1027" width="7" style="209" bestFit="1" customWidth="1"/>
    <col min="1028" max="1028" width="23.44140625" style="209" customWidth="1"/>
    <col min="1029" max="1029" width="25" style="209" customWidth="1"/>
    <col min="1030" max="1030" width="25.33203125" style="209" customWidth="1"/>
    <col min="1031" max="1031" width="25.5546875" style="209" customWidth="1"/>
    <col min="1032" max="1032" width="26.44140625" style="209" customWidth="1"/>
    <col min="1033" max="1033" width="26.33203125" style="209" customWidth="1"/>
    <col min="1034" max="1280" width="8.88671875" style="209"/>
    <col min="1281" max="1281" width="13" style="209" customWidth="1"/>
    <col min="1282" max="1282" width="78.109375" style="209" customWidth="1"/>
    <col min="1283" max="1283" width="7" style="209" bestFit="1" customWidth="1"/>
    <col min="1284" max="1284" width="23.44140625" style="209" customWidth="1"/>
    <col min="1285" max="1285" width="25" style="209" customWidth="1"/>
    <col min="1286" max="1286" width="25.33203125" style="209" customWidth="1"/>
    <col min="1287" max="1287" width="25.5546875" style="209" customWidth="1"/>
    <col min="1288" max="1288" width="26.44140625" style="209" customWidth="1"/>
    <col min="1289" max="1289" width="26.33203125" style="209" customWidth="1"/>
    <col min="1290" max="1536" width="8.88671875" style="209"/>
    <col min="1537" max="1537" width="13" style="209" customWidth="1"/>
    <col min="1538" max="1538" width="78.109375" style="209" customWidth="1"/>
    <col min="1539" max="1539" width="7" style="209" bestFit="1" customWidth="1"/>
    <col min="1540" max="1540" width="23.44140625" style="209" customWidth="1"/>
    <col min="1541" max="1541" width="25" style="209" customWidth="1"/>
    <col min="1542" max="1542" width="25.33203125" style="209" customWidth="1"/>
    <col min="1543" max="1543" width="25.5546875" style="209" customWidth="1"/>
    <col min="1544" max="1544" width="26.44140625" style="209" customWidth="1"/>
    <col min="1545" max="1545" width="26.33203125" style="209" customWidth="1"/>
    <col min="1546" max="1792" width="8.88671875" style="209"/>
    <col min="1793" max="1793" width="13" style="209" customWidth="1"/>
    <col min="1794" max="1794" width="78.109375" style="209" customWidth="1"/>
    <col min="1795" max="1795" width="7" style="209" bestFit="1" customWidth="1"/>
    <col min="1796" max="1796" width="23.44140625" style="209" customWidth="1"/>
    <col min="1797" max="1797" width="25" style="209" customWidth="1"/>
    <col min="1798" max="1798" width="25.33203125" style="209" customWidth="1"/>
    <col min="1799" max="1799" width="25.5546875" style="209" customWidth="1"/>
    <col min="1800" max="1800" width="26.44140625" style="209" customWidth="1"/>
    <col min="1801" max="1801" width="26.33203125" style="209" customWidth="1"/>
    <col min="1802" max="2048" width="8.88671875" style="209"/>
    <col min="2049" max="2049" width="13" style="209" customWidth="1"/>
    <col min="2050" max="2050" width="78.109375" style="209" customWidth="1"/>
    <col min="2051" max="2051" width="7" style="209" bestFit="1" customWidth="1"/>
    <col min="2052" max="2052" width="23.44140625" style="209" customWidth="1"/>
    <col min="2053" max="2053" width="25" style="209" customWidth="1"/>
    <col min="2054" max="2054" width="25.33203125" style="209" customWidth="1"/>
    <col min="2055" max="2055" width="25.5546875" style="209" customWidth="1"/>
    <col min="2056" max="2056" width="26.44140625" style="209" customWidth="1"/>
    <col min="2057" max="2057" width="26.33203125" style="209" customWidth="1"/>
    <col min="2058" max="2304" width="8.88671875" style="209"/>
    <col min="2305" max="2305" width="13" style="209" customWidth="1"/>
    <col min="2306" max="2306" width="78.109375" style="209" customWidth="1"/>
    <col min="2307" max="2307" width="7" style="209" bestFit="1" customWidth="1"/>
    <col min="2308" max="2308" width="23.44140625" style="209" customWidth="1"/>
    <col min="2309" max="2309" width="25" style="209" customWidth="1"/>
    <col min="2310" max="2310" width="25.33203125" style="209" customWidth="1"/>
    <col min="2311" max="2311" width="25.5546875" style="209" customWidth="1"/>
    <col min="2312" max="2312" width="26.44140625" style="209" customWidth="1"/>
    <col min="2313" max="2313" width="26.33203125" style="209" customWidth="1"/>
    <col min="2314" max="2560" width="8.88671875" style="209"/>
    <col min="2561" max="2561" width="13" style="209" customWidth="1"/>
    <col min="2562" max="2562" width="78.109375" style="209" customWidth="1"/>
    <col min="2563" max="2563" width="7" style="209" bestFit="1" customWidth="1"/>
    <col min="2564" max="2564" width="23.44140625" style="209" customWidth="1"/>
    <col min="2565" max="2565" width="25" style="209" customWidth="1"/>
    <col min="2566" max="2566" width="25.33203125" style="209" customWidth="1"/>
    <col min="2567" max="2567" width="25.5546875" style="209" customWidth="1"/>
    <col min="2568" max="2568" width="26.44140625" style="209" customWidth="1"/>
    <col min="2569" max="2569" width="26.33203125" style="209" customWidth="1"/>
    <col min="2570" max="2816" width="8.88671875" style="209"/>
    <col min="2817" max="2817" width="13" style="209" customWidth="1"/>
    <col min="2818" max="2818" width="78.109375" style="209" customWidth="1"/>
    <col min="2819" max="2819" width="7" style="209" bestFit="1" customWidth="1"/>
    <col min="2820" max="2820" width="23.44140625" style="209" customWidth="1"/>
    <col min="2821" max="2821" width="25" style="209" customWidth="1"/>
    <col min="2822" max="2822" width="25.33203125" style="209" customWidth="1"/>
    <col min="2823" max="2823" width="25.5546875" style="209" customWidth="1"/>
    <col min="2824" max="2824" width="26.44140625" style="209" customWidth="1"/>
    <col min="2825" max="2825" width="26.33203125" style="209" customWidth="1"/>
    <col min="2826" max="3072" width="8.88671875" style="209"/>
    <col min="3073" max="3073" width="13" style="209" customWidth="1"/>
    <col min="3074" max="3074" width="78.109375" style="209" customWidth="1"/>
    <col min="3075" max="3075" width="7" style="209" bestFit="1" customWidth="1"/>
    <col min="3076" max="3076" width="23.44140625" style="209" customWidth="1"/>
    <col min="3077" max="3077" width="25" style="209" customWidth="1"/>
    <col min="3078" max="3078" width="25.33203125" style="209" customWidth="1"/>
    <col min="3079" max="3079" width="25.5546875" style="209" customWidth="1"/>
    <col min="3080" max="3080" width="26.44140625" style="209" customWidth="1"/>
    <col min="3081" max="3081" width="26.33203125" style="209" customWidth="1"/>
    <col min="3082" max="3328" width="8.88671875" style="209"/>
    <col min="3329" max="3329" width="13" style="209" customWidth="1"/>
    <col min="3330" max="3330" width="78.109375" style="209" customWidth="1"/>
    <col min="3331" max="3331" width="7" style="209" bestFit="1" customWidth="1"/>
    <col min="3332" max="3332" width="23.44140625" style="209" customWidth="1"/>
    <col min="3333" max="3333" width="25" style="209" customWidth="1"/>
    <col min="3334" max="3334" width="25.33203125" style="209" customWidth="1"/>
    <col min="3335" max="3335" width="25.5546875" style="209" customWidth="1"/>
    <col min="3336" max="3336" width="26.44140625" style="209" customWidth="1"/>
    <col min="3337" max="3337" width="26.33203125" style="209" customWidth="1"/>
    <col min="3338" max="3584" width="8.88671875" style="209"/>
    <col min="3585" max="3585" width="13" style="209" customWidth="1"/>
    <col min="3586" max="3586" width="78.109375" style="209" customWidth="1"/>
    <col min="3587" max="3587" width="7" style="209" bestFit="1" customWidth="1"/>
    <col min="3588" max="3588" width="23.44140625" style="209" customWidth="1"/>
    <col min="3589" max="3589" width="25" style="209" customWidth="1"/>
    <col min="3590" max="3590" width="25.33203125" style="209" customWidth="1"/>
    <col min="3591" max="3591" width="25.5546875" style="209" customWidth="1"/>
    <col min="3592" max="3592" width="26.44140625" style="209" customWidth="1"/>
    <col min="3593" max="3593" width="26.33203125" style="209" customWidth="1"/>
    <col min="3594" max="3840" width="8.88671875" style="209"/>
    <col min="3841" max="3841" width="13" style="209" customWidth="1"/>
    <col min="3842" max="3842" width="78.109375" style="209" customWidth="1"/>
    <col min="3843" max="3843" width="7" style="209" bestFit="1" customWidth="1"/>
    <col min="3844" max="3844" width="23.44140625" style="209" customWidth="1"/>
    <col min="3845" max="3845" width="25" style="209" customWidth="1"/>
    <col min="3846" max="3846" width="25.33203125" style="209" customWidth="1"/>
    <col min="3847" max="3847" width="25.5546875" style="209" customWidth="1"/>
    <col min="3848" max="3848" width="26.44140625" style="209" customWidth="1"/>
    <col min="3849" max="3849" width="26.33203125" style="209" customWidth="1"/>
    <col min="3850" max="4096" width="8.88671875" style="209"/>
    <col min="4097" max="4097" width="13" style="209" customWidth="1"/>
    <col min="4098" max="4098" width="78.109375" style="209" customWidth="1"/>
    <col min="4099" max="4099" width="7" style="209" bestFit="1" customWidth="1"/>
    <col min="4100" max="4100" width="23.44140625" style="209" customWidth="1"/>
    <col min="4101" max="4101" width="25" style="209" customWidth="1"/>
    <col min="4102" max="4102" width="25.33203125" style="209" customWidth="1"/>
    <col min="4103" max="4103" width="25.5546875" style="209" customWidth="1"/>
    <col min="4104" max="4104" width="26.44140625" style="209" customWidth="1"/>
    <col min="4105" max="4105" width="26.33203125" style="209" customWidth="1"/>
    <col min="4106" max="4352" width="8.88671875" style="209"/>
    <col min="4353" max="4353" width="13" style="209" customWidth="1"/>
    <col min="4354" max="4354" width="78.109375" style="209" customWidth="1"/>
    <col min="4355" max="4355" width="7" style="209" bestFit="1" customWidth="1"/>
    <col min="4356" max="4356" width="23.44140625" style="209" customWidth="1"/>
    <col min="4357" max="4357" width="25" style="209" customWidth="1"/>
    <col min="4358" max="4358" width="25.33203125" style="209" customWidth="1"/>
    <col min="4359" max="4359" width="25.5546875" style="209" customWidth="1"/>
    <col min="4360" max="4360" width="26.44140625" style="209" customWidth="1"/>
    <col min="4361" max="4361" width="26.33203125" style="209" customWidth="1"/>
    <col min="4362" max="4608" width="8.88671875" style="209"/>
    <col min="4609" max="4609" width="13" style="209" customWidth="1"/>
    <col min="4610" max="4610" width="78.109375" style="209" customWidth="1"/>
    <col min="4611" max="4611" width="7" style="209" bestFit="1" customWidth="1"/>
    <col min="4612" max="4612" width="23.44140625" style="209" customWidth="1"/>
    <col min="4613" max="4613" width="25" style="209" customWidth="1"/>
    <col min="4614" max="4614" width="25.33203125" style="209" customWidth="1"/>
    <col min="4615" max="4615" width="25.5546875" style="209" customWidth="1"/>
    <col min="4616" max="4616" width="26.44140625" style="209" customWidth="1"/>
    <col min="4617" max="4617" width="26.33203125" style="209" customWidth="1"/>
    <col min="4618" max="4864" width="8.88671875" style="209"/>
    <col min="4865" max="4865" width="13" style="209" customWidth="1"/>
    <col min="4866" max="4866" width="78.109375" style="209" customWidth="1"/>
    <col min="4867" max="4867" width="7" style="209" bestFit="1" customWidth="1"/>
    <col min="4868" max="4868" width="23.44140625" style="209" customWidth="1"/>
    <col min="4869" max="4869" width="25" style="209" customWidth="1"/>
    <col min="4870" max="4870" width="25.33203125" style="209" customWidth="1"/>
    <col min="4871" max="4871" width="25.5546875" style="209" customWidth="1"/>
    <col min="4872" max="4872" width="26.44140625" style="209" customWidth="1"/>
    <col min="4873" max="4873" width="26.33203125" style="209" customWidth="1"/>
    <col min="4874" max="5120" width="8.88671875" style="209"/>
    <col min="5121" max="5121" width="13" style="209" customWidth="1"/>
    <col min="5122" max="5122" width="78.109375" style="209" customWidth="1"/>
    <col min="5123" max="5123" width="7" style="209" bestFit="1" customWidth="1"/>
    <col min="5124" max="5124" width="23.44140625" style="209" customWidth="1"/>
    <col min="5125" max="5125" width="25" style="209" customWidth="1"/>
    <col min="5126" max="5126" width="25.33203125" style="209" customWidth="1"/>
    <col min="5127" max="5127" width="25.5546875" style="209" customWidth="1"/>
    <col min="5128" max="5128" width="26.44140625" style="209" customWidth="1"/>
    <col min="5129" max="5129" width="26.33203125" style="209" customWidth="1"/>
    <col min="5130" max="5376" width="8.88671875" style="209"/>
    <col min="5377" max="5377" width="13" style="209" customWidth="1"/>
    <col min="5378" max="5378" width="78.109375" style="209" customWidth="1"/>
    <col min="5379" max="5379" width="7" style="209" bestFit="1" customWidth="1"/>
    <col min="5380" max="5380" width="23.44140625" style="209" customWidth="1"/>
    <col min="5381" max="5381" width="25" style="209" customWidth="1"/>
    <col min="5382" max="5382" width="25.33203125" style="209" customWidth="1"/>
    <col min="5383" max="5383" width="25.5546875" style="209" customWidth="1"/>
    <col min="5384" max="5384" width="26.44140625" style="209" customWidth="1"/>
    <col min="5385" max="5385" width="26.33203125" style="209" customWidth="1"/>
    <col min="5386" max="5632" width="8.88671875" style="209"/>
    <col min="5633" max="5633" width="13" style="209" customWidth="1"/>
    <col min="5634" max="5634" width="78.109375" style="209" customWidth="1"/>
    <col min="5635" max="5635" width="7" style="209" bestFit="1" customWidth="1"/>
    <col min="5636" max="5636" width="23.44140625" style="209" customWidth="1"/>
    <col min="5637" max="5637" width="25" style="209" customWidth="1"/>
    <col min="5638" max="5638" width="25.33203125" style="209" customWidth="1"/>
    <col min="5639" max="5639" width="25.5546875" style="209" customWidth="1"/>
    <col min="5640" max="5640" width="26.44140625" style="209" customWidth="1"/>
    <col min="5641" max="5641" width="26.33203125" style="209" customWidth="1"/>
    <col min="5642" max="5888" width="8.88671875" style="209"/>
    <col min="5889" max="5889" width="13" style="209" customWidth="1"/>
    <col min="5890" max="5890" width="78.109375" style="209" customWidth="1"/>
    <col min="5891" max="5891" width="7" style="209" bestFit="1" customWidth="1"/>
    <col min="5892" max="5892" width="23.44140625" style="209" customWidth="1"/>
    <col min="5893" max="5893" width="25" style="209" customWidth="1"/>
    <col min="5894" max="5894" width="25.33203125" style="209" customWidth="1"/>
    <col min="5895" max="5895" width="25.5546875" style="209" customWidth="1"/>
    <col min="5896" max="5896" width="26.44140625" style="209" customWidth="1"/>
    <col min="5897" max="5897" width="26.33203125" style="209" customWidth="1"/>
    <col min="5898" max="6144" width="8.88671875" style="209"/>
    <col min="6145" max="6145" width="13" style="209" customWidth="1"/>
    <col min="6146" max="6146" width="78.109375" style="209" customWidth="1"/>
    <col min="6147" max="6147" width="7" style="209" bestFit="1" customWidth="1"/>
    <col min="6148" max="6148" width="23.44140625" style="209" customWidth="1"/>
    <col min="6149" max="6149" width="25" style="209" customWidth="1"/>
    <col min="6150" max="6150" width="25.33203125" style="209" customWidth="1"/>
    <col min="6151" max="6151" width="25.5546875" style="209" customWidth="1"/>
    <col min="6152" max="6152" width="26.44140625" style="209" customWidth="1"/>
    <col min="6153" max="6153" width="26.33203125" style="209" customWidth="1"/>
    <col min="6154" max="6400" width="8.88671875" style="209"/>
    <col min="6401" max="6401" width="13" style="209" customWidth="1"/>
    <col min="6402" max="6402" width="78.109375" style="209" customWidth="1"/>
    <col min="6403" max="6403" width="7" style="209" bestFit="1" customWidth="1"/>
    <col min="6404" max="6404" width="23.44140625" style="209" customWidth="1"/>
    <col min="6405" max="6405" width="25" style="209" customWidth="1"/>
    <col min="6406" max="6406" width="25.33203125" style="209" customWidth="1"/>
    <col min="6407" max="6407" width="25.5546875" style="209" customWidth="1"/>
    <col min="6408" max="6408" width="26.44140625" style="209" customWidth="1"/>
    <col min="6409" max="6409" width="26.33203125" style="209" customWidth="1"/>
    <col min="6410" max="6656" width="8.88671875" style="209"/>
    <col min="6657" max="6657" width="13" style="209" customWidth="1"/>
    <col min="6658" max="6658" width="78.109375" style="209" customWidth="1"/>
    <col min="6659" max="6659" width="7" style="209" bestFit="1" customWidth="1"/>
    <col min="6660" max="6660" width="23.44140625" style="209" customWidth="1"/>
    <col min="6661" max="6661" width="25" style="209" customWidth="1"/>
    <col min="6662" max="6662" width="25.33203125" style="209" customWidth="1"/>
    <col min="6663" max="6663" width="25.5546875" style="209" customWidth="1"/>
    <col min="6664" max="6664" width="26.44140625" style="209" customWidth="1"/>
    <col min="6665" max="6665" width="26.33203125" style="209" customWidth="1"/>
    <col min="6666" max="6912" width="8.88671875" style="209"/>
    <col min="6913" max="6913" width="13" style="209" customWidth="1"/>
    <col min="6914" max="6914" width="78.109375" style="209" customWidth="1"/>
    <col min="6915" max="6915" width="7" style="209" bestFit="1" customWidth="1"/>
    <col min="6916" max="6916" width="23.44140625" style="209" customWidth="1"/>
    <col min="6917" max="6917" width="25" style="209" customWidth="1"/>
    <col min="6918" max="6918" width="25.33203125" style="209" customWidth="1"/>
    <col min="6919" max="6919" width="25.5546875" style="209" customWidth="1"/>
    <col min="6920" max="6920" width="26.44140625" style="209" customWidth="1"/>
    <col min="6921" max="6921" width="26.33203125" style="209" customWidth="1"/>
    <col min="6922" max="7168" width="8.88671875" style="209"/>
    <col min="7169" max="7169" width="13" style="209" customWidth="1"/>
    <col min="7170" max="7170" width="78.109375" style="209" customWidth="1"/>
    <col min="7171" max="7171" width="7" style="209" bestFit="1" customWidth="1"/>
    <col min="7172" max="7172" width="23.44140625" style="209" customWidth="1"/>
    <col min="7173" max="7173" width="25" style="209" customWidth="1"/>
    <col min="7174" max="7174" width="25.33203125" style="209" customWidth="1"/>
    <col min="7175" max="7175" width="25.5546875" style="209" customWidth="1"/>
    <col min="7176" max="7176" width="26.44140625" style="209" customWidth="1"/>
    <col min="7177" max="7177" width="26.33203125" style="209" customWidth="1"/>
    <col min="7178" max="7424" width="8.88671875" style="209"/>
    <col min="7425" max="7425" width="13" style="209" customWidth="1"/>
    <col min="7426" max="7426" width="78.109375" style="209" customWidth="1"/>
    <col min="7427" max="7427" width="7" style="209" bestFit="1" customWidth="1"/>
    <col min="7428" max="7428" width="23.44140625" style="209" customWidth="1"/>
    <col min="7429" max="7429" width="25" style="209" customWidth="1"/>
    <col min="7430" max="7430" width="25.33203125" style="209" customWidth="1"/>
    <col min="7431" max="7431" width="25.5546875" style="209" customWidth="1"/>
    <col min="7432" max="7432" width="26.44140625" style="209" customWidth="1"/>
    <col min="7433" max="7433" width="26.33203125" style="209" customWidth="1"/>
    <col min="7434" max="7680" width="8.88671875" style="209"/>
    <col min="7681" max="7681" width="13" style="209" customWidth="1"/>
    <col min="7682" max="7682" width="78.109375" style="209" customWidth="1"/>
    <col min="7683" max="7683" width="7" style="209" bestFit="1" customWidth="1"/>
    <col min="7684" max="7684" width="23.44140625" style="209" customWidth="1"/>
    <col min="7685" max="7685" width="25" style="209" customWidth="1"/>
    <col min="7686" max="7686" width="25.33203125" style="209" customWidth="1"/>
    <col min="7687" max="7687" width="25.5546875" style="209" customWidth="1"/>
    <col min="7688" max="7688" width="26.44140625" style="209" customWidth="1"/>
    <col min="7689" max="7689" width="26.33203125" style="209" customWidth="1"/>
    <col min="7690" max="7936" width="8.88671875" style="209"/>
    <col min="7937" max="7937" width="13" style="209" customWidth="1"/>
    <col min="7938" max="7938" width="78.109375" style="209" customWidth="1"/>
    <col min="7939" max="7939" width="7" style="209" bestFit="1" customWidth="1"/>
    <col min="7940" max="7940" width="23.44140625" style="209" customWidth="1"/>
    <col min="7941" max="7941" width="25" style="209" customWidth="1"/>
    <col min="7942" max="7942" width="25.33203125" style="209" customWidth="1"/>
    <col min="7943" max="7943" width="25.5546875" style="209" customWidth="1"/>
    <col min="7944" max="7944" width="26.44140625" style="209" customWidth="1"/>
    <col min="7945" max="7945" width="26.33203125" style="209" customWidth="1"/>
    <col min="7946" max="8192" width="8.88671875" style="209"/>
    <col min="8193" max="8193" width="13" style="209" customWidth="1"/>
    <col min="8194" max="8194" width="78.109375" style="209" customWidth="1"/>
    <col min="8195" max="8195" width="7" style="209" bestFit="1" customWidth="1"/>
    <col min="8196" max="8196" width="23.44140625" style="209" customWidth="1"/>
    <col min="8197" max="8197" width="25" style="209" customWidth="1"/>
    <col min="8198" max="8198" width="25.33203125" style="209" customWidth="1"/>
    <col min="8199" max="8199" width="25.5546875" style="209" customWidth="1"/>
    <col min="8200" max="8200" width="26.44140625" style="209" customWidth="1"/>
    <col min="8201" max="8201" width="26.33203125" style="209" customWidth="1"/>
    <col min="8202" max="8448" width="8.88671875" style="209"/>
    <col min="8449" max="8449" width="13" style="209" customWidth="1"/>
    <col min="8450" max="8450" width="78.109375" style="209" customWidth="1"/>
    <col min="8451" max="8451" width="7" style="209" bestFit="1" customWidth="1"/>
    <col min="8452" max="8452" width="23.44140625" style="209" customWidth="1"/>
    <col min="8453" max="8453" width="25" style="209" customWidth="1"/>
    <col min="8454" max="8454" width="25.33203125" style="209" customWidth="1"/>
    <col min="8455" max="8455" width="25.5546875" style="209" customWidth="1"/>
    <col min="8456" max="8456" width="26.44140625" style="209" customWidth="1"/>
    <col min="8457" max="8457" width="26.33203125" style="209" customWidth="1"/>
    <col min="8458" max="8704" width="8.88671875" style="209"/>
    <col min="8705" max="8705" width="13" style="209" customWidth="1"/>
    <col min="8706" max="8706" width="78.109375" style="209" customWidth="1"/>
    <col min="8707" max="8707" width="7" style="209" bestFit="1" customWidth="1"/>
    <col min="8708" max="8708" width="23.44140625" style="209" customWidth="1"/>
    <col min="8709" max="8709" width="25" style="209" customWidth="1"/>
    <col min="8710" max="8710" width="25.33203125" style="209" customWidth="1"/>
    <col min="8711" max="8711" width="25.5546875" style="209" customWidth="1"/>
    <col min="8712" max="8712" width="26.44140625" style="209" customWidth="1"/>
    <col min="8713" max="8713" width="26.33203125" style="209" customWidth="1"/>
    <col min="8714" max="8960" width="8.88671875" style="209"/>
    <col min="8961" max="8961" width="13" style="209" customWidth="1"/>
    <col min="8962" max="8962" width="78.109375" style="209" customWidth="1"/>
    <col min="8963" max="8963" width="7" style="209" bestFit="1" customWidth="1"/>
    <col min="8964" max="8964" width="23.44140625" style="209" customWidth="1"/>
    <col min="8965" max="8965" width="25" style="209" customWidth="1"/>
    <col min="8966" max="8966" width="25.33203125" style="209" customWidth="1"/>
    <col min="8967" max="8967" width="25.5546875" style="209" customWidth="1"/>
    <col min="8968" max="8968" width="26.44140625" style="209" customWidth="1"/>
    <col min="8969" max="8969" width="26.33203125" style="209" customWidth="1"/>
    <col min="8970" max="9216" width="8.88671875" style="209"/>
    <col min="9217" max="9217" width="13" style="209" customWidth="1"/>
    <col min="9218" max="9218" width="78.109375" style="209" customWidth="1"/>
    <col min="9219" max="9219" width="7" style="209" bestFit="1" customWidth="1"/>
    <col min="9220" max="9220" width="23.44140625" style="209" customWidth="1"/>
    <col min="9221" max="9221" width="25" style="209" customWidth="1"/>
    <col min="9222" max="9222" width="25.33203125" style="209" customWidth="1"/>
    <col min="9223" max="9223" width="25.5546875" style="209" customWidth="1"/>
    <col min="9224" max="9224" width="26.44140625" style="209" customWidth="1"/>
    <col min="9225" max="9225" width="26.33203125" style="209" customWidth="1"/>
    <col min="9226" max="9472" width="8.88671875" style="209"/>
    <col min="9473" max="9473" width="13" style="209" customWidth="1"/>
    <col min="9474" max="9474" width="78.109375" style="209" customWidth="1"/>
    <col min="9475" max="9475" width="7" style="209" bestFit="1" customWidth="1"/>
    <col min="9476" max="9476" width="23.44140625" style="209" customWidth="1"/>
    <col min="9477" max="9477" width="25" style="209" customWidth="1"/>
    <col min="9478" max="9478" width="25.33203125" style="209" customWidth="1"/>
    <col min="9479" max="9479" width="25.5546875" style="209" customWidth="1"/>
    <col min="9480" max="9480" width="26.44140625" style="209" customWidth="1"/>
    <col min="9481" max="9481" width="26.33203125" style="209" customWidth="1"/>
    <col min="9482" max="9728" width="8.88671875" style="209"/>
    <col min="9729" max="9729" width="13" style="209" customWidth="1"/>
    <col min="9730" max="9730" width="78.109375" style="209" customWidth="1"/>
    <col min="9731" max="9731" width="7" style="209" bestFit="1" customWidth="1"/>
    <col min="9732" max="9732" width="23.44140625" style="209" customWidth="1"/>
    <col min="9733" max="9733" width="25" style="209" customWidth="1"/>
    <col min="9734" max="9734" width="25.33203125" style="209" customWidth="1"/>
    <col min="9735" max="9735" width="25.5546875" style="209" customWidth="1"/>
    <col min="9736" max="9736" width="26.44140625" style="209" customWidth="1"/>
    <col min="9737" max="9737" width="26.33203125" style="209" customWidth="1"/>
    <col min="9738" max="9984" width="8.88671875" style="209"/>
    <col min="9985" max="9985" width="13" style="209" customWidth="1"/>
    <col min="9986" max="9986" width="78.109375" style="209" customWidth="1"/>
    <col min="9987" max="9987" width="7" style="209" bestFit="1" customWidth="1"/>
    <col min="9988" max="9988" width="23.44140625" style="209" customWidth="1"/>
    <col min="9989" max="9989" width="25" style="209" customWidth="1"/>
    <col min="9990" max="9990" width="25.33203125" style="209" customWidth="1"/>
    <col min="9991" max="9991" width="25.5546875" style="209" customWidth="1"/>
    <col min="9992" max="9992" width="26.44140625" style="209" customWidth="1"/>
    <col min="9993" max="9993" width="26.33203125" style="209" customWidth="1"/>
    <col min="9994" max="10240" width="8.88671875" style="209"/>
    <col min="10241" max="10241" width="13" style="209" customWidth="1"/>
    <col min="10242" max="10242" width="78.109375" style="209" customWidth="1"/>
    <col min="10243" max="10243" width="7" style="209" bestFit="1" customWidth="1"/>
    <col min="10244" max="10244" width="23.44140625" style="209" customWidth="1"/>
    <col min="10245" max="10245" width="25" style="209" customWidth="1"/>
    <col min="10246" max="10246" width="25.33203125" style="209" customWidth="1"/>
    <col min="10247" max="10247" width="25.5546875" style="209" customWidth="1"/>
    <col min="10248" max="10248" width="26.44140625" style="209" customWidth="1"/>
    <col min="10249" max="10249" width="26.33203125" style="209" customWidth="1"/>
    <col min="10250" max="10496" width="8.88671875" style="209"/>
    <col min="10497" max="10497" width="13" style="209" customWidth="1"/>
    <col min="10498" max="10498" width="78.109375" style="209" customWidth="1"/>
    <col min="10499" max="10499" width="7" style="209" bestFit="1" customWidth="1"/>
    <col min="10500" max="10500" width="23.44140625" style="209" customWidth="1"/>
    <col min="10501" max="10501" width="25" style="209" customWidth="1"/>
    <col min="10502" max="10502" width="25.33203125" style="209" customWidth="1"/>
    <col min="10503" max="10503" width="25.5546875" style="209" customWidth="1"/>
    <col min="10504" max="10504" width="26.44140625" style="209" customWidth="1"/>
    <col min="10505" max="10505" width="26.33203125" style="209" customWidth="1"/>
    <col min="10506" max="10752" width="8.88671875" style="209"/>
    <col min="10753" max="10753" width="13" style="209" customWidth="1"/>
    <col min="10754" max="10754" width="78.109375" style="209" customWidth="1"/>
    <col min="10755" max="10755" width="7" style="209" bestFit="1" customWidth="1"/>
    <col min="10756" max="10756" width="23.44140625" style="209" customWidth="1"/>
    <col min="10757" max="10757" width="25" style="209" customWidth="1"/>
    <col min="10758" max="10758" width="25.33203125" style="209" customWidth="1"/>
    <col min="10759" max="10759" width="25.5546875" style="209" customWidth="1"/>
    <col min="10760" max="10760" width="26.44140625" style="209" customWidth="1"/>
    <col min="10761" max="10761" width="26.33203125" style="209" customWidth="1"/>
    <col min="10762" max="11008" width="8.88671875" style="209"/>
    <col min="11009" max="11009" width="13" style="209" customWidth="1"/>
    <col min="11010" max="11010" width="78.109375" style="209" customWidth="1"/>
    <col min="11011" max="11011" width="7" style="209" bestFit="1" customWidth="1"/>
    <col min="11012" max="11012" width="23.44140625" style="209" customWidth="1"/>
    <col min="11013" max="11013" width="25" style="209" customWidth="1"/>
    <col min="11014" max="11014" width="25.33203125" style="209" customWidth="1"/>
    <col min="11015" max="11015" width="25.5546875" style="209" customWidth="1"/>
    <col min="11016" max="11016" width="26.44140625" style="209" customWidth="1"/>
    <col min="11017" max="11017" width="26.33203125" style="209" customWidth="1"/>
    <col min="11018" max="11264" width="8.88671875" style="209"/>
    <col min="11265" max="11265" width="13" style="209" customWidth="1"/>
    <col min="11266" max="11266" width="78.109375" style="209" customWidth="1"/>
    <col min="11267" max="11267" width="7" style="209" bestFit="1" customWidth="1"/>
    <col min="11268" max="11268" width="23.44140625" style="209" customWidth="1"/>
    <col min="11269" max="11269" width="25" style="209" customWidth="1"/>
    <col min="11270" max="11270" width="25.33203125" style="209" customWidth="1"/>
    <col min="11271" max="11271" width="25.5546875" style="209" customWidth="1"/>
    <col min="11272" max="11272" width="26.44140625" style="209" customWidth="1"/>
    <col min="11273" max="11273" width="26.33203125" style="209" customWidth="1"/>
    <col min="11274" max="11520" width="8.88671875" style="209"/>
    <col min="11521" max="11521" width="13" style="209" customWidth="1"/>
    <col min="11522" max="11522" width="78.109375" style="209" customWidth="1"/>
    <col min="11523" max="11523" width="7" style="209" bestFit="1" customWidth="1"/>
    <col min="11524" max="11524" width="23.44140625" style="209" customWidth="1"/>
    <col min="11525" max="11525" width="25" style="209" customWidth="1"/>
    <col min="11526" max="11526" width="25.33203125" style="209" customWidth="1"/>
    <col min="11527" max="11527" width="25.5546875" style="209" customWidth="1"/>
    <col min="11528" max="11528" width="26.44140625" style="209" customWidth="1"/>
    <col min="11529" max="11529" width="26.33203125" style="209" customWidth="1"/>
    <col min="11530" max="11776" width="8.88671875" style="209"/>
    <col min="11777" max="11777" width="13" style="209" customWidth="1"/>
    <col min="11778" max="11778" width="78.109375" style="209" customWidth="1"/>
    <col min="11779" max="11779" width="7" style="209" bestFit="1" customWidth="1"/>
    <col min="11780" max="11780" width="23.44140625" style="209" customWidth="1"/>
    <col min="11781" max="11781" width="25" style="209" customWidth="1"/>
    <col min="11782" max="11782" width="25.33203125" style="209" customWidth="1"/>
    <col min="11783" max="11783" width="25.5546875" style="209" customWidth="1"/>
    <col min="11784" max="11784" width="26.44140625" style="209" customWidth="1"/>
    <col min="11785" max="11785" width="26.33203125" style="209" customWidth="1"/>
    <col min="11786" max="12032" width="8.88671875" style="209"/>
    <col min="12033" max="12033" width="13" style="209" customWidth="1"/>
    <col min="12034" max="12034" width="78.109375" style="209" customWidth="1"/>
    <col min="12035" max="12035" width="7" style="209" bestFit="1" customWidth="1"/>
    <col min="12036" max="12036" width="23.44140625" style="209" customWidth="1"/>
    <col min="12037" max="12037" width="25" style="209" customWidth="1"/>
    <col min="12038" max="12038" width="25.33203125" style="209" customWidth="1"/>
    <col min="12039" max="12039" width="25.5546875" style="209" customWidth="1"/>
    <col min="12040" max="12040" width="26.44140625" style="209" customWidth="1"/>
    <col min="12041" max="12041" width="26.33203125" style="209" customWidth="1"/>
    <col min="12042" max="12288" width="8.88671875" style="209"/>
    <col min="12289" max="12289" width="13" style="209" customWidth="1"/>
    <col min="12290" max="12290" width="78.109375" style="209" customWidth="1"/>
    <col min="12291" max="12291" width="7" style="209" bestFit="1" customWidth="1"/>
    <col min="12292" max="12292" width="23.44140625" style="209" customWidth="1"/>
    <col min="12293" max="12293" width="25" style="209" customWidth="1"/>
    <col min="12294" max="12294" width="25.33203125" style="209" customWidth="1"/>
    <col min="12295" max="12295" width="25.5546875" style="209" customWidth="1"/>
    <col min="12296" max="12296" width="26.44140625" style="209" customWidth="1"/>
    <col min="12297" max="12297" width="26.33203125" style="209" customWidth="1"/>
    <col min="12298" max="12544" width="8.88671875" style="209"/>
    <col min="12545" max="12545" width="13" style="209" customWidth="1"/>
    <col min="12546" max="12546" width="78.109375" style="209" customWidth="1"/>
    <col min="12547" max="12547" width="7" style="209" bestFit="1" customWidth="1"/>
    <col min="12548" max="12548" width="23.44140625" style="209" customWidth="1"/>
    <col min="12549" max="12549" width="25" style="209" customWidth="1"/>
    <col min="12550" max="12550" width="25.33203125" style="209" customWidth="1"/>
    <col min="12551" max="12551" width="25.5546875" style="209" customWidth="1"/>
    <col min="12552" max="12552" width="26.44140625" style="209" customWidth="1"/>
    <col min="12553" max="12553" width="26.33203125" style="209" customWidth="1"/>
    <col min="12554" max="12800" width="8.88671875" style="209"/>
    <col min="12801" max="12801" width="13" style="209" customWidth="1"/>
    <col min="12802" max="12802" width="78.109375" style="209" customWidth="1"/>
    <col min="12803" max="12803" width="7" style="209" bestFit="1" customWidth="1"/>
    <col min="12804" max="12804" width="23.44140625" style="209" customWidth="1"/>
    <col min="12805" max="12805" width="25" style="209" customWidth="1"/>
    <col min="12806" max="12806" width="25.33203125" style="209" customWidth="1"/>
    <col min="12807" max="12807" width="25.5546875" style="209" customWidth="1"/>
    <col min="12808" max="12808" width="26.44140625" style="209" customWidth="1"/>
    <col min="12809" max="12809" width="26.33203125" style="209" customWidth="1"/>
    <col min="12810" max="13056" width="8.88671875" style="209"/>
    <col min="13057" max="13057" width="13" style="209" customWidth="1"/>
    <col min="13058" max="13058" width="78.109375" style="209" customWidth="1"/>
    <col min="13059" max="13059" width="7" style="209" bestFit="1" customWidth="1"/>
    <col min="13060" max="13060" width="23.44140625" style="209" customWidth="1"/>
    <col min="13061" max="13061" width="25" style="209" customWidth="1"/>
    <col min="13062" max="13062" width="25.33203125" style="209" customWidth="1"/>
    <col min="13063" max="13063" width="25.5546875" style="209" customWidth="1"/>
    <col min="13064" max="13064" width="26.44140625" style="209" customWidth="1"/>
    <col min="13065" max="13065" width="26.33203125" style="209" customWidth="1"/>
    <col min="13066" max="13312" width="8.88671875" style="209"/>
    <col min="13313" max="13313" width="13" style="209" customWidth="1"/>
    <col min="13314" max="13314" width="78.109375" style="209" customWidth="1"/>
    <col min="13315" max="13315" width="7" style="209" bestFit="1" customWidth="1"/>
    <col min="13316" max="13316" width="23.44140625" style="209" customWidth="1"/>
    <col min="13317" max="13317" width="25" style="209" customWidth="1"/>
    <col min="13318" max="13318" width="25.33203125" style="209" customWidth="1"/>
    <col min="13319" max="13319" width="25.5546875" style="209" customWidth="1"/>
    <col min="13320" max="13320" width="26.44140625" style="209" customWidth="1"/>
    <col min="13321" max="13321" width="26.33203125" style="209" customWidth="1"/>
    <col min="13322" max="13568" width="8.88671875" style="209"/>
    <col min="13569" max="13569" width="13" style="209" customWidth="1"/>
    <col min="13570" max="13570" width="78.109375" style="209" customWidth="1"/>
    <col min="13571" max="13571" width="7" style="209" bestFit="1" customWidth="1"/>
    <col min="13572" max="13572" width="23.44140625" style="209" customWidth="1"/>
    <col min="13573" max="13573" width="25" style="209" customWidth="1"/>
    <col min="13574" max="13574" width="25.33203125" style="209" customWidth="1"/>
    <col min="13575" max="13575" width="25.5546875" style="209" customWidth="1"/>
    <col min="13576" max="13576" width="26.44140625" style="209" customWidth="1"/>
    <col min="13577" max="13577" width="26.33203125" style="209" customWidth="1"/>
    <col min="13578" max="13824" width="8.88671875" style="209"/>
    <col min="13825" max="13825" width="13" style="209" customWidth="1"/>
    <col min="13826" max="13826" width="78.109375" style="209" customWidth="1"/>
    <col min="13827" max="13827" width="7" style="209" bestFit="1" customWidth="1"/>
    <col min="13828" max="13828" width="23.44140625" style="209" customWidth="1"/>
    <col min="13829" max="13829" width="25" style="209" customWidth="1"/>
    <col min="13830" max="13830" width="25.33203125" style="209" customWidth="1"/>
    <col min="13831" max="13831" width="25.5546875" style="209" customWidth="1"/>
    <col min="13832" max="13832" width="26.44140625" style="209" customWidth="1"/>
    <col min="13833" max="13833" width="26.33203125" style="209" customWidth="1"/>
    <col min="13834" max="14080" width="8.88671875" style="209"/>
    <col min="14081" max="14081" width="13" style="209" customWidth="1"/>
    <col min="14082" max="14082" width="78.109375" style="209" customWidth="1"/>
    <col min="14083" max="14083" width="7" style="209" bestFit="1" customWidth="1"/>
    <col min="14084" max="14084" width="23.44140625" style="209" customWidth="1"/>
    <col min="14085" max="14085" width="25" style="209" customWidth="1"/>
    <col min="14086" max="14086" width="25.33203125" style="209" customWidth="1"/>
    <col min="14087" max="14087" width="25.5546875" style="209" customWidth="1"/>
    <col min="14088" max="14088" width="26.44140625" style="209" customWidth="1"/>
    <col min="14089" max="14089" width="26.33203125" style="209" customWidth="1"/>
    <col min="14090" max="14336" width="8.88671875" style="209"/>
    <col min="14337" max="14337" width="13" style="209" customWidth="1"/>
    <col min="14338" max="14338" width="78.109375" style="209" customWidth="1"/>
    <col min="14339" max="14339" width="7" style="209" bestFit="1" customWidth="1"/>
    <col min="14340" max="14340" width="23.44140625" style="209" customWidth="1"/>
    <col min="14341" max="14341" width="25" style="209" customWidth="1"/>
    <col min="14342" max="14342" width="25.33203125" style="209" customWidth="1"/>
    <col min="14343" max="14343" width="25.5546875" style="209" customWidth="1"/>
    <col min="14344" max="14344" width="26.44140625" style="209" customWidth="1"/>
    <col min="14345" max="14345" width="26.33203125" style="209" customWidth="1"/>
    <col min="14346" max="14592" width="8.88671875" style="209"/>
    <col min="14593" max="14593" width="13" style="209" customWidth="1"/>
    <col min="14594" max="14594" width="78.109375" style="209" customWidth="1"/>
    <col min="14595" max="14595" width="7" style="209" bestFit="1" customWidth="1"/>
    <col min="14596" max="14596" width="23.44140625" style="209" customWidth="1"/>
    <col min="14597" max="14597" width="25" style="209" customWidth="1"/>
    <col min="14598" max="14598" width="25.33203125" style="209" customWidth="1"/>
    <col min="14599" max="14599" width="25.5546875" style="209" customWidth="1"/>
    <col min="14600" max="14600" width="26.44140625" style="209" customWidth="1"/>
    <col min="14601" max="14601" width="26.33203125" style="209" customWidth="1"/>
    <col min="14602" max="14848" width="8.88671875" style="209"/>
    <col min="14849" max="14849" width="13" style="209" customWidth="1"/>
    <col min="14850" max="14850" width="78.109375" style="209" customWidth="1"/>
    <col min="14851" max="14851" width="7" style="209" bestFit="1" customWidth="1"/>
    <col min="14852" max="14852" width="23.44140625" style="209" customWidth="1"/>
    <col min="14853" max="14853" width="25" style="209" customWidth="1"/>
    <col min="14854" max="14854" width="25.33203125" style="209" customWidth="1"/>
    <col min="14855" max="14855" width="25.5546875" style="209" customWidth="1"/>
    <col min="14856" max="14856" width="26.44140625" style="209" customWidth="1"/>
    <col min="14857" max="14857" width="26.33203125" style="209" customWidth="1"/>
    <col min="14858" max="15104" width="8.88671875" style="209"/>
    <col min="15105" max="15105" width="13" style="209" customWidth="1"/>
    <col min="15106" max="15106" width="78.109375" style="209" customWidth="1"/>
    <col min="15107" max="15107" width="7" style="209" bestFit="1" customWidth="1"/>
    <col min="15108" max="15108" width="23.44140625" style="209" customWidth="1"/>
    <col min="15109" max="15109" width="25" style="209" customWidth="1"/>
    <col min="15110" max="15110" width="25.33203125" style="209" customWidth="1"/>
    <col min="15111" max="15111" width="25.5546875" style="209" customWidth="1"/>
    <col min="15112" max="15112" width="26.44140625" style="209" customWidth="1"/>
    <col min="15113" max="15113" width="26.33203125" style="209" customWidth="1"/>
    <col min="15114" max="15360" width="8.88671875" style="209"/>
    <col min="15361" max="15361" width="13" style="209" customWidth="1"/>
    <col min="15362" max="15362" width="78.109375" style="209" customWidth="1"/>
    <col min="15363" max="15363" width="7" style="209" bestFit="1" customWidth="1"/>
    <col min="15364" max="15364" width="23.44140625" style="209" customWidth="1"/>
    <col min="15365" max="15365" width="25" style="209" customWidth="1"/>
    <col min="15366" max="15366" width="25.33203125" style="209" customWidth="1"/>
    <col min="15367" max="15367" width="25.5546875" style="209" customWidth="1"/>
    <col min="15368" max="15368" width="26.44140625" style="209" customWidth="1"/>
    <col min="15369" max="15369" width="26.33203125" style="209" customWidth="1"/>
    <col min="15370" max="15616" width="8.88671875" style="209"/>
    <col min="15617" max="15617" width="13" style="209" customWidth="1"/>
    <col min="15618" max="15618" width="78.109375" style="209" customWidth="1"/>
    <col min="15619" max="15619" width="7" style="209" bestFit="1" customWidth="1"/>
    <col min="15620" max="15620" width="23.44140625" style="209" customWidth="1"/>
    <col min="15621" max="15621" width="25" style="209" customWidth="1"/>
    <col min="15622" max="15622" width="25.33203125" style="209" customWidth="1"/>
    <col min="15623" max="15623" width="25.5546875" style="209" customWidth="1"/>
    <col min="15624" max="15624" width="26.44140625" style="209" customWidth="1"/>
    <col min="15625" max="15625" width="26.33203125" style="209" customWidth="1"/>
    <col min="15626" max="15872" width="8.88671875" style="209"/>
    <col min="15873" max="15873" width="13" style="209" customWidth="1"/>
    <col min="15874" max="15874" width="78.109375" style="209" customWidth="1"/>
    <col min="15875" max="15875" width="7" style="209" bestFit="1" customWidth="1"/>
    <col min="15876" max="15876" width="23.44140625" style="209" customWidth="1"/>
    <col min="15877" max="15877" width="25" style="209" customWidth="1"/>
    <col min="15878" max="15878" width="25.33203125" style="209" customWidth="1"/>
    <col min="15879" max="15879" width="25.5546875" style="209" customWidth="1"/>
    <col min="15880" max="15880" width="26.44140625" style="209" customWidth="1"/>
    <col min="15881" max="15881" width="26.33203125" style="209" customWidth="1"/>
    <col min="15882" max="16128" width="8.88671875" style="209"/>
    <col min="16129" max="16129" width="13" style="209" customWidth="1"/>
    <col min="16130" max="16130" width="78.109375" style="209" customWidth="1"/>
    <col min="16131" max="16131" width="7" style="209" bestFit="1" customWidth="1"/>
    <col min="16132" max="16132" width="23.44140625" style="209" customWidth="1"/>
    <col min="16133" max="16133" width="25" style="209" customWidth="1"/>
    <col min="16134" max="16134" width="25.33203125" style="209" customWidth="1"/>
    <col min="16135" max="16135" width="25.5546875" style="209" customWidth="1"/>
    <col min="16136" max="16136" width="26.44140625" style="209" customWidth="1"/>
    <col min="16137" max="16137" width="26.33203125" style="209" customWidth="1"/>
    <col min="16138" max="16383" width="8.88671875" style="209"/>
    <col min="16384" max="16384" width="9.109375" style="209" customWidth="1"/>
  </cols>
  <sheetData>
    <row r="1" spans="1:9" x14ac:dyDescent="0.3">
      <c r="A1" s="287"/>
      <c r="B1" s="287"/>
      <c r="C1" s="287"/>
      <c r="D1" s="287"/>
      <c r="E1" s="287"/>
      <c r="F1" s="287"/>
      <c r="G1" s="287"/>
      <c r="H1" s="288" t="s">
        <v>746</v>
      </c>
    </row>
    <row r="2" spans="1:9" x14ac:dyDescent="0.3">
      <c r="A2" s="289" t="s">
        <v>542</v>
      </c>
      <c r="B2" s="37"/>
      <c r="C2" s="37"/>
      <c r="D2" s="290"/>
      <c r="E2" s="290"/>
      <c r="F2" s="290"/>
      <c r="G2" s="290"/>
      <c r="H2" s="290"/>
    </row>
    <row r="3" spans="1:9" x14ac:dyDescent="0.3">
      <c r="A3" s="289" t="s">
        <v>883</v>
      </c>
      <c r="B3" s="37"/>
      <c r="C3" s="37"/>
      <c r="D3" s="290"/>
      <c r="E3" s="290"/>
      <c r="F3" s="290"/>
      <c r="G3" s="290"/>
      <c r="H3" s="290"/>
    </row>
    <row r="4" spans="1:9" x14ac:dyDescent="0.3">
      <c r="A4" s="287"/>
      <c r="B4" s="287"/>
      <c r="C4" s="287"/>
      <c r="D4" s="287"/>
      <c r="E4" s="287"/>
      <c r="F4" s="287"/>
      <c r="G4" s="287"/>
      <c r="H4" s="288"/>
    </row>
    <row r="5" spans="1:9" ht="24.9" customHeight="1" x14ac:dyDescent="0.3">
      <c r="A5" s="746" t="s">
        <v>89</v>
      </c>
      <c r="B5" s="746"/>
      <c r="C5" s="746"/>
      <c r="D5" s="746"/>
      <c r="E5" s="746"/>
      <c r="F5" s="746"/>
      <c r="G5" s="746"/>
      <c r="H5" s="746"/>
    </row>
    <row r="6" spans="1:9" s="211" customFormat="1" ht="24.9" customHeight="1" x14ac:dyDescent="0.3">
      <c r="A6" s="746" t="s">
        <v>1381</v>
      </c>
      <c r="B6" s="746"/>
      <c r="C6" s="746"/>
      <c r="D6" s="746"/>
      <c r="E6" s="746"/>
      <c r="F6" s="746"/>
      <c r="G6" s="746"/>
      <c r="H6" s="746"/>
      <c r="I6" s="210"/>
    </row>
    <row r="7" spans="1:9" s="211" customFormat="1" ht="14.25" customHeight="1" x14ac:dyDescent="0.3">
      <c r="A7" s="291"/>
      <c r="B7" s="291"/>
      <c r="C7" s="291"/>
      <c r="D7" s="291"/>
      <c r="E7" s="291"/>
      <c r="F7" s="291"/>
      <c r="G7" s="291"/>
      <c r="H7" s="292"/>
      <c r="I7" s="210"/>
    </row>
    <row r="8" spans="1:9" ht="18.75" customHeight="1" thickBot="1" x14ac:dyDescent="0.35">
      <c r="A8" s="36"/>
      <c r="B8" s="36"/>
      <c r="C8" s="36"/>
      <c r="D8" s="36"/>
      <c r="E8" s="36"/>
      <c r="F8" s="36"/>
      <c r="G8" s="36"/>
      <c r="H8" s="293" t="s">
        <v>747</v>
      </c>
    </row>
    <row r="9" spans="1:9" ht="52.5" customHeight="1" x14ac:dyDescent="0.3">
      <c r="A9" s="747"/>
      <c r="B9" s="740" t="s">
        <v>0</v>
      </c>
      <c r="C9" s="740" t="s">
        <v>121</v>
      </c>
      <c r="D9" s="740" t="s">
        <v>1355</v>
      </c>
      <c r="E9" s="740" t="s">
        <v>1356</v>
      </c>
      <c r="F9" s="740" t="s">
        <v>1357</v>
      </c>
      <c r="G9" s="740"/>
      <c r="H9" s="750" t="s">
        <v>1348</v>
      </c>
    </row>
    <row r="10" spans="1:9" ht="52.5" customHeight="1" x14ac:dyDescent="0.3">
      <c r="A10" s="748"/>
      <c r="B10" s="749"/>
      <c r="C10" s="741"/>
      <c r="D10" s="741"/>
      <c r="E10" s="741"/>
      <c r="F10" s="294" t="s">
        <v>1</v>
      </c>
      <c r="G10" s="294" t="s">
        <v>63</v>
      </c>
      <c r="H10" s="751"/>
    </row>
    <row r="11" spans="1:9" s="213" customFormat="1" ht="33.75" customHeight="1" x14ac:dyDescent="0.25">
      <c r="A11" s="295">
        <v>1</v>
      </c>
      <c r="B11" s="296" t="s">
        <v>90</v>
      </c>
      <c r="C11" s="297"/>
      <c r="D11" s="298"/>
      <c r="E11" s="298"/>
      <c r="F11" s="298"/>
      <c r="G11" s="298"/>
      <c r="H11" s="299"/>
      <c r="I11" s="212"/>
    </row>
    <row r="12" spans="1:9" s="213" customFormat="1" x14ac:dyDescent="0.25">
      <c r="A12" s="295">
        <v>2</v>
      </c>
      <c r="B12" s="296" t="s">
        <v>473</v>
      </c>
      <c r="C12" s="297">
        <v>3001</v>
      </c>
      <c r="D12" s="438">
        <f>+D13+D14+D15</f>
        <v>4158944</v>
      </c>
      <c r="E12" s="300">
        <f>+E13+E14+E15</f>
        <v>5428000</v>
      </c>
      <c r="F12" s="300">
        <f>+F13+F14+F15</f>
        <v>1566000</v>
      </c>
      <c r="G12" s="300">
        <f>+G13+G14+G15</f>
        <v>503032</v>
      </c>
      <c r="H12" s="301">
        <f>+G12/F12</f>
        <v>0.32122094508301408</v>
      </c>
      <c r="I12" s="212"/>
    </row>
    <row r="13" spans="1:9" s="213" customFormat="1" x14ac:dyDescent="0.25">
      <c r="A13" s="295">
        <v>3</v>
      </c>
      <c r="B13" s="302" t="s">
        <v>91</v>
      </c>
      <c r="C13" s="297">
        <v>3002</v>
      </c>
      <c r="D13" s="439">
        <f>28498+24185+35698+377+869+141257</f>
        <v>230884</v>
      </c>
      <c r="E13" s="303">
        <v>205000</v>
      </c>
      <c r="F13" s="303">
        <v>60000</v>
      </c>
      <c r="G13" s="303">
        <v>89746</v>
      </c>
      <c r="H13" s="301">
        <f>+G13/F13</f>
        <v>1.4957666666666667</v>
      </c>
      <c r="I13" s="212"/>
    </row>
    <row r="14" spans="1:9" s="213" customFormat="1" x14ac:dyDescent="0.25">
      <c r="A14" s="295">
        <v>4</v>
      </c>
      <c r="B14" s="302" t="s">
        <v>92</v>
      </c>
      <c r="C14" s="297">
        <v>3003</v>
      </c>
      <c r="D14" s="439">
        <f>35753+5268+5097+13804</f>
        <v>59922</v>
      </c>
      <c r="E14" s="303">
        <v>23000</v>
      </c>
      <c r="F14" s="303">
        <v>6000</v>
      </c>
      <c r="G14" s="303">
        <v>16988</v>
      </c>
      <c r="H14" s="301">
        <f t="shared" ref="H14:H60" si="0">+G14/F14</f>
        <v>2.8313333333333333</v>
      </c>
      <c r="I14" s="212"/>
    </row>
    <row r="15" spans="1:9" s="213" customFormat="1" x14ac:dyDescent="0.25">
      <c r="A15" s="295">
        <v>5</v>
      </c>
      <c r="B15" s="302" t="s">
        <v>93</v>
      </c>
      <c r="C15" s="297">
        <v>3004</v>
      </c>
      <c r="D15" s="439">
        <f>227047+37539+3603419+133</f>
        <v>3868138</v>
      </c>
      <c r="E15" s="303">
        <v>5200000</v>
      </c>
      <c r="F15" s="303">
        <v>1500000</v>
      </c>
      <c r="G15" s="303">
        <v>396298</v>
      </c>
      <c r="H15" s="301">
        <f t="shared" si="0"/>
        <v>0.26419866666666669</v>
      </c>
      <c r="I15" s="212"/>
    </row>
    <row r="16" spans="1:9" s="213" customFormat="1" x14ac:dyDescent="0.25">
      <c r="A16" s="295">
        <v>6</v>
      </c>
      <c r="B16" s="296" t="s">
        <v>474</v>
      </c>
      <c r="C16" s="297">
        <v>3005</v>
      </c>
      <c r="D16" s="438">
        <f>+D17+D18+D19+D20+D21</f>
        <v>4210107</v>
      </c>
      <c r="E16" s="300">
        <f>+E17+E18+E19+E20+E21</f>
        <v>5665000</v>
      </c>
      <c r="F16" s="300">
        <f>+F17+F18+F19+F20+F21</f>
        <v>1946500</v>
      </c>
      <c r="G16" s="300">
        <f>+G17+G18+G19+G20+G21</f>
        <v>610876</v>
      </c>
      <c r="H16" s="301">
        <f t="shared" si="0"/>
        <v>0.31383303365014126</v>
      </c>
      <c r="I16" s="212"/>
    </row>
    <row r="17" spans="1:9" s="213" customFormat="1" x14ac:dyDescent="0.25">
      <c r="A17" s="295">
        <v>7</v>
      </c>
      <c r="B17" s="302" t="s">
        <v>94</v>
      </c>
      <c r="C17" s="297">
        <v>3006</v>
      </c>
      <c r="D17" s="439">
        <f>159285+2353931+443509+16+260+477235</f>
        <v>3434236</v>
      </c>
      <c r="E17" s="303">
        <v>4832300</v>
      </c>
      <c r="F17" s="303">
        <v>1701490</v>
      </c>
      <c r="G17" s="303">
        <v>441589</v>
      </c>
      <c r="H17" s="301">
        <f t="shared" si="0"/>
        <v>0.25953076421254312</v>
      </c>
      <c r="I17" s="212"/>
    </row>
    <row r="18" spans="1:9" s="213" customFormat="1" x14ac:dyDescent="0.25">
      <c r="A18" s="295">
        <v>8</v>
      </c>
      <c r="B18" s="302" t="s">
        <v>475</v>
      </c>
      <c r="C18" s="297">
        <v>3007</v>
      </c>
      <c r="D18" s="439">
        <f>654919+45422+4001</f>
        <v>704342</v>
      </c>
      <c r="E18" s="303">
        <v>782000</v>
      </c>
      <c r="F18" s="303">
        <v>235000</v>
      </c>
      <c r="G18" s="303">
        <v>154642</v>
      </c>
      <c r="H18" s="301">
        <f t="shared" si="0"/>
        <v>0.65805106382978729</v>
      </c>
      <c r="I18" s="212"/>
    </row>
    <row r="19" spans="1:9" s="213" customFormat="1" x14ac:dyDescent="0.25">
      <c r="A19" s="295">
        <v>9</v>
      </c>
      <c r="B19" s="302" t="s">
        <v>95</v>
      </c>
      <c r="C19" s="297">
        <v>3008</v>
      </c>
      <c r="D19" s="439">
        <v>54</v>
      </c>
      <c r="E19" s="303">
        <v>700</v>
      </c>
      <c r="F19" s="303">
        <v>10</v>
      </c>
      <c r="G19" s="303">
        <v>0</v>
      </c>
      <c r="H19" s="301">
        <f t="shared" si="0"/>
        <v>0</v>
      </c>
      <c r="I19" s="212"/>
    </row>
    <row r="20" spans="1:9" s="213" customFormat="1" x14ac:dyDescent="0.25">
      <c r="A20" s="295">
        <v>10</v>
      </c>
      <c r="B20" s="302" t="s">
        <v>96</v>
      </c>
      <c r="C20" s="297">
        <v>3009</v>
      </c>
      <c r="D20" s="439"/>
      <c r="E20" s="303"/>
      <c r="F20" s="303"/>
      <c r="G20" s="303"/>
      <c r="H20" s="301"/>
      <c r="I20" s="212"/>
    </row>
    <row r="21" spans="1:9" s="213" customFormat="1" x14ac:dyDescent="0.25">
      <c r="A21" s="295">
        <v>11</v>
      </c>
      <c r="B21" s="302" t="s">
        <v>476</v>
      </c>
      <c r="C21" s="297">
        <v>3010</v>
      </c>
      <c r="D21" s="439">
        <f>35097+9738+21604+5045-118+109</f>
        <v>71475</v>
      </c>
      <c r="E21" s="303">
        <v>50000</v>
      </c>
      <c r="F21" s="303">
        <v>10000</v>
      </c>
      <c r="G21" s="303">
        <v>14645</v>
      </c>
      <c r="H21" s="301">
        <f t="shared" si="0"/>
        <v>1.4644999999999999</v>
      </c>
      <c r="I21" s="212"/>
    </row>
    <row r="22" spans="1:9" s="213" customFormat="1" x14ac:dyDescent="0.25">
      <c r="A22" s="295">
        <v>12</v>
      </c>
      <c r="B22" s="296" t="s">
        <v>477</v>
      </c>
      <c r="C22" s="297">
        <v>3011</v>
      </c>
      <c r="D22" s="439" t="s">
        <v>733</v>
      </c>
      <c r="E22" s="303" t="s">
        <v>733</v>
      </c>
      <c r="F22" s="303" t="s">
        <v>733</v>
      </c>
      <c r="G22" s="304"/>
      <c r="H22" s="301"/>
      <c r="I22" s="212"/>
    </row>
    <row r="23" spans="1:9" s="213" customFormat="1" x14ac:dyDescent="0.25">
      <c r="A23" s="295">
        <v>13</v>
      </c>
      <c r="B23" s="296" t="s">
        <v>478</v>
      </c>
      <c r="C23" s="297">
        <v>3012</v>
      </c>
      <c r="D23" s="438">
        <f>D16-D12</f>
        <v>51163</v>
      </c>
      <c r="E23" s="300">
        <f>E16-E12</f>
        <v>237000</v>
      </c>
      <c r="F23" s="300">
        <f t="shared" ref="F23:G23" si="1">F16-F12</f>
        <v>380500</v>
      </c>
      <c r="G23" s="300">
        <f t="shared" si="1"/>
        <v>107844</v>
      </c>
      <c r="H23" s="301"/>
      <c r="I23" s="212"/>
    </row>
    <row r="24" spans="1:9" s="213" customFormat="1" x14ac:dyDescent="0.25">
      <c r="A24" s="295">
        <v>14</v>
      </c>
      <c r="B24" s="296" t="s">
        <v>97</v>
      </c>
      <c r="C24" s="297"/>
      <c r="D24" s="439"/>
      <c r="E24" s="303"/>
      <c r="F24" s="303"/>
      <c r="G24" s="303"/>
      <c r="H24" s="301"/>
      <c r="I24" s="212"/>
    </row>
    <row r="25" spans="1:9" s="213" customFormat="1" x14ac:dyDescent="0.25">
      <c r="A25" s="295">
        <v>15</v>
      </c>
      <c r="B25" s="296" t="s">
        <v>479</v>
      </c>
      <c r="C25" s="297">
        <v>3013</v>
      </c>
      <c r="D25" s="438">
        <f>+D26+D27+D28+D29+D30</f>
        <v>2245</v>
      </c>
      <c r="E25" s="300">
        <f>+E26+E27+E28+E29+E30</f>
        <v>2000</v>
      </c>
      <c r="F25" s="300">
        <f>+F26+F27+F28+F29+F30</f>
        <v>500</v>
      </c>
      <c r="G25" s="300">
        <f>+G26+G27+G28+G29+G30</f>
        <v>11</v>
      </c>
      <c r="H25" s="301">
        <f t="shared" si="0"/>
        <v>2.1999999999999999E-2</v>
      </c>
      <c r="I25" s="212"/>
    </row>
    <row r="26" spans="1:9" s="213" customFormat="1" x14ac:dyDescent="0.25">
      <c r="A26" s="295">
        <v>16</v>
      </c>
      <c r="B26" s="302" t="s">
        <v>98</v>
      </c>
      <c r="C26" s="297">
        <v>3014</v>
      </c>
      <c r="D26" s="439"/>
      <c r="E26" s="303"/>
      <c r="F26" s="303"/>
      <c r="G26" s="303"/>
      <c r="H26" s="301"/>
      <c r="I26" s="212"/>
    </row>
    <row r="27" spans="1:9" s="213" customFormat="1" ht="31.2" x14ac:dyDescent="0.25">
      <c r="A27" s="295">
        <v>17</v>
      </c>
      <c r="B27" s="302" t="s">
        <v>480</v>
      </c>
      <c r="C27" s="297">
        <v>3015</v>
      </c>
      <c r="D27" s="439">
        <v>2245</v>
      </c>
      <c r="E27" s="303">
        <v>2000</v>
      </c>
      <c r="F27" s="303">
        <v>500</v>
      </c>
      <c r="G27" s="303">
        <v>11</v>
      </c>
      <c r="H27" s="301">
        <f t="shared" si="0"/>
        <v>2.1999999999999999E-2</v>
      </c>
      <c r="I27" s="212"/>
    </row>
    <row r="28" spans="1:9" s="213" customFormat="1" x14ac:dyDescent="0.25">
      <c r="A28" s="295">
        <v>18</v>
      </c>
      <c r="B28" s="302" t="s">
        <v>99</v>
      </c>
      <c r="C28" s="297">
        <v>3016</v>
      </c>
      <c r="D28" s="439"/>
      <c r="E28" s="303"/>
      <c r="F28" s="303"/>
      <c r="G28" s="303"/>
      <c r="H28" s="301"/>
      <c r="I28" s="212"/>
    </row>
    <row r="29" spans="1:9" s="213" customFormat="1" x14ac:dyDescent="0.25">
      <c r="A29" s="295">
        <v>19</v>
      </c>
      <c r="B29" s="302" t="s">
        <v>100</v>
      </c>
      <c r="C29" s="297">
        <v>3017</v>
      </c>
      <c r="D29" s="439"/>
      <c r="E29" s="303"/>
      <c r="F29" s="303"/>
      <c r="G29" s="303"/>
      <c r="H29" s="301"/>
      <c r="I29" s="212"/>
    </row>
    <row r="30" spans="1:9" s="213" customFormat="1" x14ac:dyDescent="0.25">
      <c r="A30" s="295">
        <v>20</v>
      </c>
      <c r="B30" s="302" t="s">
        <v>101</v>
      </c>
      <c r="C30" s="297">
        <v>3018</v>
      </c>
      <c r="D30" s="439"/>
      <c r="E30" s="303"/>
      <c r="F30" s="303"/>
      <c r="G30" s="303"/>
      <c r="H30" s="301"/>
      <c r="I30" s="212"/>
    </row>
    <row r="31" spans="1:9" s="213" customFormat="1" x14ac:dyDescent="0.25">
      <c r="A31" s="295">
        <v>21</v>
      </c>
      <c r="B31" s="296" t="s">
        <v>481</v>
      </c>
      <c r="C31" s="297">
        <v>3019</v>
      </c>
      <c r="D31" s="438">
        <f>+D32+D33+D34</f>
        <v>317254</v>
      </c>
      <c r="E31" s="300">
        <f>+E32+E33+E34</f>
        <v>115000</v>
      </c>
      <c r="F31" s="300">
        <f>+F32+F33+F34</f>
        <v>20000</v>
      </c>
      <c r="G31" s="300">
        <f>+G32+G33+G34</f>
        <v>39704</v>
      </c>
      <c r="H31" s="301">
        <f t="shared" si="0"/>
        <v>1.9852000000000001</v>
      </c>
      <c r="I31" s="212"/>
    </row>
    <row r="32" spans="1:9" s="213" customFormat="1" x14ac:dyDescent="0.25">
      <c r="A32" s="295">
        <v>22</v>
      </c>
      <c r="B32" s="302" t="s">
        <v>102</v>
      </c>
      <c r="C32" s="297">
        <v>3020</v>
      </c>
      <c r="D32" s="439"/>
      <c r="E32" s="303"/>
      <c r="F32" s="303"/>
      <c r="G32" s="303"/>
      <c r="H32" s="301"/>
      <c r="I32" s="212"/>
    </row>
    <row r="33" spans="1:9" s="213" customFormat="1" ht="31.2" x14ac:dyDescent="0.25">
      <c r="A33" s="295">
        <v>23</v>
      </c>
      <c r="B33" s="302" t="s">
        <v>482</v>
      </c>
      <c r="C33" s="297">
        <v>3021</v>
      </c>
      <c r="D33" s="439">
        <f>145087+19534+152633</f>
        <v>317254</v>
      </c>
      <c r="E33" s="303">
        <v>115000</v>
      </c>
      <c r="F33" s="303">
        <v>20000</v>
      </c>
      <c r="G33" s="303">
        <v>39704</v>
      </c>
      <c r="H33" s="301">
        <f t="shared" si="0"/>
        <v>1.9852000000000001</v>
      </c>
      <c r="I33" s="212"/>
    </row>
    <row r="34" spans="1:9" s="213" customFormat="1" x14ac:dyDescent="0.25">
      <c r="A34" s="295">
        <v>24</v>
      </c>
      <c r="B34" s="302" t="s">
        <v>103</v>
      </c>
      <c r="C34" s="297">
        <v>3022</v>
      </c>
      <c r="D34" s="439"/>
      <c r="E34" s="303"/>
      <c r="F34" s="303"/>
      <c r="G34" s="303"/>
      <c r="H34" s="301"/>
      <c r="I34" s="212"/>
    </row>
    <row r="35" spans="1:9" s="213" customFormat="1" x14ac:dyDescent="0.25">
      <c r="A35" s="295">
        <v>25</v>
      </c>
      <c r="B35" s="296" t="s">
        <v>483</v>
      </c>
      <c r="C35" s="297">
        <v>3023</v>
      </c>
      <c r="D35" s="439"/>
      <c r="E35" s="303"/>
      <c r="F35" s="303"/>
      <c r="G35" s="303"/>
      <c r="H35" s="301"/>
      <c r="I35" s="212"/>
    </row>
    <row r="36" spans="1:9" s="213" customFormat="1" x14ac:dyDescent="0.25">
      <c r="A36" s="295">
        <v>26</v>
      </c>
      <c r="B36" s="296" t="s">
        <v>484</v>
      </c>
      <c r="C36" s="297">
        <v>3024</v>
      </c>
      <c r="D36" s="438">
        <f>+D31-D25</f>
        <v>315009</v>
      </c>
      <c r="E36" s="300">
        <f>+E31-E25</f>
        <v>113000</v>
      </c>
      <c r="F36" s="300">
        <f>+F31-F25</f>
        <v>19500</v>
      </c>
      <c r="G36" s="300">
        <f>+G31-G25</f>
        <v>39693</v>
      </c>
      <c r="H36" s="301">
        <f t="shared" si="0"/>
        <v>2.0355384615384615</v>
      </c>
      <c r="I36" s="212"/>
    </row>
    <row r="37" spans="1:9" s="213" customFormat="1" x14ac:dyDescent="0.25">
      <c r="A37" s="295">
        <v>27</v>
      </c>
      <c r="B37" s="296" t="s">
        <v>104</v>
      </c>
      <c r="C37" s="297"/>
      <c r="D37" s="439"/>
      <c r="E37" s="303"/>
      <c r="F37" s="303"/>
      <c r="G37" s="303"/>
      <c r="H37" s="301"/>
      <c r="I37" s="212"/>
    </row>
    <row r="38" spans="1:9" s="213" customFormat="1" x14ac:dyDescent="0.25">
      <c r="A38" s="295">
        <v>28</v>
      </c>
      <c r="B38" s="296" t="s">
        <v>485</v>
      </c>
      <c r="C38" s="297">
        <v>3025</v>
      </c>
      <c r="D38" s="438">
        <f>+D39+D40+D41+D42+D43</f>
        <v>0</v>
      </c>
      <c r="E38" s="300">
        <f>+E39+E40+E41+E42+E43</f>
        <v>0</v>
      </c>
      <c r="F38" s="300">
        <f>+F39+F40+F41+F42+F43</f>
        <v>0</v>
      </c>
      <c r="G38" s="300">
        <f>+G39+G40+G41+G42+G43</f>
        <v>0</v>
      </c>
      <c r="H38" s="301">
        <v>0</v>
      </c>
      <c r="I38" s="212"/>
    </row>
    <row r="39" spans="1:9" s="213" customFormat="1" x14ac:dyDescent="0.25">
      <c r="A39" s="295">
        <v>29</v>
      </c>
      <c r="B39" s="302" t="s">
        <v>105</v>
      </c>
      <c r="C39" s="297">
        <v>3026</v>
      </c>
      <c r="D39" s="439"/>
      <c r="E39" s="303"/>
      <c r="F39" s="303"/>
      <c r="G39" s="303"/>
      <c r="H39" s="301"/>
      <c r="I39" s="212"/>
    </row>
    <row r="40" spans="1:9" s="213" customFormat="1" x14ac:dyDescent="0.25">
      <c r="A40" s="295">
        <v>30</v>
      </c>
      <c r="B40" s="302" t="s">
        <v>486</v>
      </c>
      <c r="C40" s="297">
        <v>3027</v>
      </c>
      <c r="D40" s="439"/>
      <c r="E40" s="303"/>
      <c r="F40" s="303"/>
      <c r="G40" s="303"/>
      <c r="H40" s="301"/>
      <c r="I40" s="212"/>
    </row>
    <row r="41" spans="1:9" s="213" customFormat="1" x14ac:dyDescent="0.25">
      <c r="A41" s="295">
        <v>31</v>
      </c>
      <c r="B41" s="302" t="s">
        <v>487</v>
      </c>
      <c r="C41" s="297">
        <v>3028</v>
      </c>
      <c r="D41" s="439"/>
      <c r="E41" s="303"/>
      <c r="F41" s="303"/>
      <c r="G41" s="303"/>
      <c r="H41" s="301"/>
      <c r="I41" s="212"/>
    </row>
    <row r="42" spans="1:9" s="213" customFormat="1" x14ac:dyDescent="0.25">
      <c r="A42" s="295">
        <v>32</v>
      </c>
      <c r="B42" s="302" t="s">
        <v>488</v>
      </c>
      <c r="C42" s="297">
        <v>3029</v>
      </c>
      <c r="D42" s="439"/>
      <c r="E42" s="303"/>
      <c r="F42" s="303"/>
      <c r="G42" s="303"/>
      <c r="H42" s="301"/>
      <c r="I42" s="212"/>
    </row>
    <row r="43" spans="1:9" s="213" customFormat="1" x14ac:dyDescent="0.25">
      <c r="A43" s="295">
        <v>33</v>
      </c>
      <c r="B43" s="302" t="s">
        <v>489</v>
      </c>
      <c r="C43" s="297">
        <v>3030</v>
      </c>
      <c r="D43" s="439"/>
      <c r="E43" s="303"/>
      <c r="F43" s="303"/>
      <c r="G43" s="303"/>
      <c r="H43" s="301"/>
      <c r="I43" s="212"/>
    </row>
    <row r="44" spans="1:9" s="213" customFormat="1" x14ac:dyDescent="0.25">
      <c r="A44" s="295">
        <v>34</v>
      </c>
      <c r="B44" s="296" t="s">
        <v>490</v>
      </c>
      <c r="C44" s="297">
        <v>3031</v>
      </c>
      <c r="D44" s="438">
        <f>+D45+D46+D47+D48+D49+D50</f>
        <v>0</v>
      </c>
      <c r="E44" s="300">
        <f>+E45+E46+E47+E48+E49+E50</f>
        <v>0</v>
      </c>
      <c r="F44" s="300">
        <f>+F45+F46+F47+F48+F49+F50</f>
        <v>0</v>
      </c>
      <c r="G44" s="300">
        <f>+G45+G46+G47+G48+G49+G50</f>
        <v>0</v>
      </c>
      <c r="H44" s="301">
        <v>0</v>
      </c>
      <c r="I44" s="212"/>
    </row>
    <row r="45" spans="1:9" s="213" customFormat="1" x14ac:dyDescent="0.25">
      <c r="A45" s="295">
        <v>35</v>
      </c>
      <c r="B45" s="302" t="s">
        <v>106</v>
      </c>
      <c r="C45" s="297">
        <v>3032</v>
      </c>
      <c r="D45" s="439"/>
      <c r="E45" s="303"/>
      <c r="F45" s="303"/>
      <c r="G45" s="303"/>
      <c r="H45" s="301"/>
      <c r="I45" s="212"/>
    </row>
    <row r="46" spans="1:9" s="213" customFormat="1" x14ac:dyDescent="0.25">
      <c r="A46" s="295">
        <v>36</v>
      </c>
      <c r="B46" s="302" t="s">
        <v>491</v>
      </c>
      <c r="C46" s="297">
        <v>3033</v>
      </c>
      <c r="D46" s="439"/>
      <c r="E46" s="303"/>
      <c r="F46" s="303"/>
      <c r="G46" s="303"/>
      <c r="H46" s="301"/>
      <c r="I46" s="212"/>
    </row>
    <row r="47" spans="1:9" s="213" customFormat="1" x14ac:dyDescent="0.25">
      <c r="A47" s="295">
        <v>37</v>
      </c>
      <c r="B47" s="302" t="s">
        <v>492</v>
      </c>
      <c r="C47" s="297">
        <v>3034</v>
      </c>
      <c r="D47" s="439"/>
      <c r="E47" s="303"/>
      <c r="F47" s="303"/>
      <c r="G47" s="303"/>
      <c r="H47" s="301"/>
      <c r="I47" s="212"/>
    </row>
    <row r="48" spans="1:9" s="213" customFormat="1" x14ac:dyDescent="0.25">
      <c r="A48" s="295">
        <v>38</v>
      </c>
      <c r="B48" s="302" t="s">
        <v>493</v>
      </c>
      <c r="C48" s="297">
        <v>3035</v>
      </c>
      <c r="D48" s="439"/>
      <c r="E48" s="303"/>
      <c r="F48" s="303"/>
      <c r="G48" s="303"/>
      <c r="H48" s="301"/>
      <c r="I48" s="212"/>
    </row>
    <row r="49" spans="1:11" s="213" customFormat="1" x14ac:dyDescent="0.25">
      <c r="A49" s="295">
        <v>39</v>
      </c>
      <c r="B49" s="302" t="s">
        <v>494</v>
      </c>
      <c r="C49" s="297">
        <v>3036</v>
      </c>
      <c r="D49" s="439"/>
      <c r="E49" s="303"/>
      <c r="F49" s="303"/>
      <c r="G49" s="303"/>
      <c r="H49" s="301"/>
      <c r="I49" s="212"/>
    </row>
    <row r="50" spans="1:11" s="213" customFormat="1" x14ac:dyDescent="0.25">
      <c r="A50" s="295">
        <v>40</v>
      </c>
      <c r="B50" s="302" t="s">
        <v>495</v>
      </c>
      <c r="C50" s="297">
        <v>3037</v>
      </c>
      <c r="D50" s="439"/>
      <c r="E50" s="303"/>
      <c r="F50" s="303"/>
      <c r="G50" s="303"/>
      <c r="H50" s="301"/>
      <c r="I50" s="212"/>
    </row>
    <row r="51" spans="1:11" s="213" customFormat="1" x14ac:dyDescent="0.25">
      <c r="A51" s="295">
        <v>41</v>
      </c>
      <c r="B51" s="296" t="s">
        <v>496</v>
      </c>
      <c r="C51" s="297">
        <v>3038</v>
      </c>
      <c r="D51" s="438">
        <f>+D38-D44</f>
        <v>0</v>
      </c>
      <c r="E51" s="300">
        <f>+E38-E44</f>
        <v>0</v>
      </c>
      <c r="F51" s="300">
        <f>+F38-F44</f>
        <v>0</v>
      </c>
      <c r="G51" s="300">
        <f>+G38-G44</f>
        <v>0</v>
      </c>
      <c r="H51" s="301">
        <v>0</v>
      </c>
      <c r="I51" s="212"/>
    </row>
    <row r="52" spans="1:11" s="213" customFormat="1" x14ac:dyDescent="0.25">
      <c r="A52" s="295">
        <v>42</v>
      </c>
      <c r="B52" s="296" t="s">
        <v>497</v>
      </c>
      <c r="C52" s="297">
        <v>3039</v>
      </c>
      <c r="D52" s="438">
        <f>+D44-D38</f>
        <v>0</v>
      </c>
      <c r="E52" s="300">
        <f>+E44-E38</f>
        <v>0</v>
      </c>
      <c r="F52" s="300">
        <f>+F44-F38</f>
        <v>0</v>
      </c>
      <c r="G52" s="300">
        <f>+G44-G38</f>
        <v>0</v>
      </c>
      <c r="H52" s="301">
        <v>0</v>
      </c>
      <c r="I52" s="212"/>
    </row>
    <row r="53" spans="1:11" s="213" customFormat="1" x14ac:dyDescent="0.25">
      <c r="A53" s="295">
        <v>43</v>
      </c>
      <c r="B53" s="296" t="s">
        <v>1350</v>
      </c>
      <c r="C53" s="297">
        <v>3040</v>
      </c>
      <c r="D53" s="438">
        <f>+D12+D25+D38</f>
        <v>4161189</v>
      </c>
      <c r="E53" s="300">
        <f>+E12+E25+E38</f>
        <v>5430000</v>
      </c>
      <c r="F53" s="300">
        <f>+F12+F25+F38</f>
        <v>1566500</v>
      </c>
      <c r="G53" s="300">
        <f>+G12+G25+G38</f>
        <v>503043</v>
      </c>
      <c r="H53" s="301">
        <f t="shared" si="0"/>
        <v>0.32112543887647621</v>
      </c>
      <c r="I53" s="212"/>
    </row>
    <row r="54" spans="1:11" s="213" customFormat="1" x14ac:dyDescent="0.25">
      <c r="A54" s="295">
        <v>44</v>
      </c>
      <c r="B54" s="296" t="s">
        <v>1351</v>
      </c>
      <c r="C54" s="297">
        <v>3041</v>
      </c>
      <c r="D54" s="438">
        <f>+D16+D31+D44</f>
        <v>4527361</v>
      </c>
      <c r="E54" s="300">
        <f>+E16+E31+E44</f>
        <v>5780000</v>
      </c>
      <c r="F54" s="300">
        <f>+F16+F31+F44</f>
        <v>1966500</v>
      </c>
      <c r="G54" s="300">
        <f>+G16+G31+G44</f>
        <v>650580</v>
      </c>
      <c r="H54" s="301">
        <f t="shared" si="0"/>
        <v>0.33083142639206714</v>
      </c>
      <c r="I54" s="212"/>
    </row>
    <row r="55" spans="1:11" s="213" customFormat="1" x14ac:dyDescent="0.25">
      <c r="A55" s="295">
        <v>45</v>
      </c>
      <c r="B55" s="296" t="s">
        <v>1352</v>
      </c>
      <c r="C55" s="297">
        <v>3042</v>
      </c>
      <c r="D55" s="438">
        <v>0</v>
      </c>
      <c r="E55" s="300">
        <v>0</v>
      </c>
      <c r="F55" s="300">
        <v>0</v>
      </c>
      <c r="G55" s="300">
        <v>0</v>
      </c>
      <c r="H55" s="301">
        <v>0</v>
      </c>
      <c r="I55" s="212"/>
    </row>
    <row r="56" spans="1:11" s="213" customFormat="1" x14ac:dyDescent="0.25">
      <c r="A56" s="295">
        <v>46</v>
      </c>
      <c r="B56" s="296" t="s">
        <v>1353</v>
      </c>
      <c r="C56" s="297">
        <v>3043</v>
      </c>
      <c r="D56" s="438">
        <f>+D54-D53</f>
        <v>366172</v>
      </c>
      <c r="E56" s="300">
        <f>+E54-E53</f>
        <v>350000</v>
      </c>
      <c r="F56" s="300">
        <f>+F54-F53</f>
        <v>400000</v>
      </c>
      <c r="G56" s="300">
        <f>G54-G53</f>
        <v>147537</v>
      </c>
      <c r="H56" s="301">
        <f t="shared" si="0"/>
        <v>0.36884250000000002</v>
      </c>
      <c r="I56" s="212"/>
    </row>
    <row r="57" spans="1:11" s="213" customFormat="1" x14ac:dyDescent="0.25">
      <c r="A57" s="295">
        <v>47</v>
      </c>
      <c r="B57" s="296" t="s">
        <v>498</v>
      </c>
      <c r="C57" s="297">
        <v>3044</v>
      </c>
      <c r="D57" s="439">
        <v>1847464</v>
      </c>
      <c r="E57" s="303">
        <v>750000</v>
      </c>
      <c r="F57" s="303">
        <v>750000</v>
      </c>
      <c r="G57" s="300">
        <v>1479995</v>
      </c>
      <c r="H57" s="301">
        <f t="shared" si="0"/>
        <v>1.9733266666666667</v>
      </c>
      <c r="I57" s="212"/>
    </row>
    <row r="58" spans="1:11" s="213" customFormat="1" ht="31.2" x14ac:dyDescent="0.25">
      <c r="A58" s="295">
        <v>48</v>
      </c>
      <c r="B58" s="296" t="s">
        <v>499</v>
      </c>
      <c r="C58" s="297">
        <v>3045</v>
      </c>
      <c r="D58" s="440">
        <f>31+5+3+7</f>
        <v>46</v>
      </c>
      <c r="E58" s="305">
        <v>1000</v>
      </c>
      <c r="F58" s="305">
        <v>25</v>
      </c>
      <c r="G58" s="303">
        <v>2</v>
      </c>
      <c r="H58" s="301">
        <f>+G58/F58</f>
        <v>0.08</v>
      </c>
      <c r="I58" s="212"/>
    </row>
    <row r="59" spans="1:11" s="213" customFormat="1" ht="31.2" x14ac:dyDescent="0.25">
      <c r="A59" s="295">
        <v>49</v>
      </c>
      <c r="B59" s="296" t="s">
        <v>173</v>
      </c>
      <c r="C59" s="297">
        <v>3046</v>
      </c>
      <c r="D59" s="441">
        <f>96+544+703</f>
        <v>1343</v>
      </c>
      <c r="E59" s="306">
        <v>1000</v>
      </c>
      <c r="F59" s="306">
        <v>25</v>
      </c>
      <c r="G59" s="306">
        <v>63</v>
      </c>
      <c r="H59" s="301">
        <f>+G59/F59</f>
        <v>2.52</v>
      </c>
      <c r="I59" s="212"/>
    </row>
    <row r="60" spans="1:11" s="213" customFormat="1" ht="31.8" thickBot="1" x14ac:dyDescent="0.3">
      <c r="A60" s="307">
        <v>50</v>
      </c>
      <c r="B60" s="308" t="s">
        <v>1354</v>
      </c>
      <c r="C60" s="309">
        <v>3047</v>
      </c>
      <c r="D60" s="442">
        <f>+D55-D56+D57+D58-D59</f>
        <v>1479995</v>
      </c>
      <c r="E60" s="310">
        <f>+E55-E56+E57+E58-E59</f>
        <v>400000</v>
      </c>
      <c r="F60" s="310">
        <f>+F55-F56+F57+F58-F59</f>
        <v>350000</v>
      </c>
      <c r="G60" s="310">
        <f>+G55-G56+G57+G58-G59</f>
        <v>1332397</v>
      </c>
      <c r="H60" s="311">
        <f t="shared" si="0"/>
        <v>3.8068485714285716</v>
      </c>
      <c r="I60" s="212" t="s">
        <v>733</v>
      </c>
    </row>
    <row r="61" spans="1:11" x14ac:dyDescent="0.3">
      <c r="A61" s="36"/>
      <c r="B61" s="36"/>
      <c r="C61" s="36"/>
      <c r="D61" s="36"/>
      <c r="E61" s="36"/>
      <c r="F61" s="36"/>
      <c r="G61" s="36"/>
      <c r="H61" s="290"/>
    </row>
    <row r="62" spans="1:11" ht="39.75" customHeight="1" x14ac:dyDescent="0.3">
      <c r="A62" s="36"/>
      <c r="B62" s="36"/>
      <c r="C62" s="36"/>
      <c r="D62" s="36"/>
      <c r="E62" s="36"/>
      <c r="F62" s="36"/>
      <c r="G62" s="36"/>
      <c r="H62" s="36"/>
    </row>
    <row r="63" spans="1:11" x14ac:dyDescent="0.3">
      <c r="A63" s="744" t="s">
        <v>1358</v>
      </c>
      <c r="B63" s="744"/>
      <c r="C63" s="36"/>
      <c r="D63" s="36"/>
      <c r="E63" s="752" t="s">
        <v>918</v>
      </c>
      <c r="F63" s="752"/>
      <c r="G63" s="752"/>
      <c r="H63" s="752"/>
      <c r="I63" s="745"/>
      <c r="J63" s="745"/>
      <c r="K63" s="745"/>
    </row>
    <row r="64" spans="1:11" x14ac:dyDescent="0.3">
      <c r="A64" s="36"/>
      <c r="B64" s="36"/>
      <c r="C64" s="124" t="s">
        <v>517</v>
      </c>
      <c r="D64" s="124"/>
      <c r="E64" s="36"/>
      <c r="F64" s="36"/>
      <c r="G64" s="36"/>
      <c r="H64" s="36"/>
    </row>
    <row r="65" spans="1:8" x14ac:dyDescent="0.3">
      <c r="A65" s="36"/>
      <c r="B65" s="36"/>
      <c r="C65" s="36"/>
      <c r="D65" s="36"/>
      <c r="E65" s="36"/>
      <c r="F65" s="36"/>
      <c r="G65" s="36"/>
      <c r="H65" s="290"/>
    </row>
    <row r="67" spans="1:8" s="209" customFormat="1" x14ac:dyDescent="0.3">
      <c r="H67" s="214"/>
    </row>
    <row r="69" spans="1:8" s="209" customFormat="1" x14ac:dyDescent="0.3">
      <c r="E69" s="215"/>
      <c r="H69" s="40"/>
    </row>
    <row r="75" spans="1:8" s="209" customFormat="1" ht="18" x14ac:dyDescent="0.35">
      <c r="D75" s="216"/>
      <c r="H75" s="40"/>
    </row>
    <row r="81" s="209" customFormat="1" x14ac:dyDescent="0.3"/>
    <row r="82" s="209" customFormat="1" x14ac:dyDescent="0.3"/>
    <row r="83" s="209" customFormat="1" x14ac:dyDescent="0.3"/>
    <row r="84" s="209" customFormat="1" x14ac:dyDescent="0.3"/>
    <row r="85" s="209" customFormat="1" x14ac:dyDescent="0.3"/>
    <row r="86" s="209" customFormat="1" x14ac:dyDescent="0.3"/>
    <row r="87" s="209" customFormat="1" x14ac:dyDescent="0.3"/>
    <row r="88" s="209" customFormat="1" x14ac:dyDescent="0.3"/>
    <row r="89" s="209" customFormat="1" x14ac:dyDescent="0.3"/>
    <row r="90" s="209" customFormat="1" x14ac:dyDescent="0.3"/>
    <row r="91" s="209" customFormat="1" x14ac:dyDescent="0.3"/>
    <row r="92" s="209" customFormat="1" x14ac:dyDescent="0.3"/>
    <row r="93" s="209" customFormat="1" x14ac:dyDescent="0.3"/>
    <row r="94" s="209" customFormat="1" x14ac:dyDescent="0.3"/>
    <row r="95" s="209" customFormat="1" x14ac:dyDescent="0.3"/>
  </sheetData>
  <mergeCells count="12">
    <mergeCell ref="A63:B63"/>
    <mergeCell ref="I63:K63"/>
    <mergeCell ref="A5:H5"/>
    <mergeCell ref="A6:H6"/>
    <mergeCell ref="A9:A10"/>
    <mergeCell ref="B9:B10"/>
    <mergeCell ref="C9:C10"/>
    <mergeCell ref="D9:D10"/>
    <mergeCell ref="E9:E10"/>
    <mergeCell ref="F9:G9"/>
    <mergeCell ref="H9:H10"/>
    <mergeCell ref="E63:H63"/>
  </mergeCells>
  <phoneticPr fontId="7" type="noConversion"/>
  <printOptions horizontalCentered="1"/>
  <pageMargins left="0.23622047244094491" right="0.27559055118110237" top="0.23622047244094491" bottom="0.23622047244094491" header="0.11811023622047245" footer="0.11811023622047245"/>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4"/>
  <sheetViews>
    <sheetView view="pageBreakPreview" topLeftCell="A28" zoomScale="81" zoomScaleNormal="75" zoomScaleSheetLayoutView="81" workbookViewId="0">
      <selection activeCell="F18" sqref="F18"/>
    </sheetView>
  </sheetViews>
  <sheetFormatPr defaultColWidth="9.109375" defaultRowHeight="15.6" x14ac:dyDescent="0.25"/>
  <cols>
    <col min="1" max="1" width="6.109375" style="89" customWidth="1"/>
    <col min="2" max="2" width="67.6640625" style="63" customWidth="1"/>
    <col min="3" max="3" width="16.33203125" style="64" customWidth="1"/>
    <col min="4" max="6" width="14.88671875" style="64" customWidth="1"/>
    <col min="7" max="7" width="15.88671875" style="66" customWidth="1"/>
    <col min="8" max="16384" width="9.109375" style="63"/>
  </cols>
  <sheetData>
    <row r="1" spans="1:9" x14ac:dyDescent="0.25">
      <c r="B1" s="89"/>
      <c r="C1" s="90"/>
      <c r="D1" s="90"/>
      <c r="E1" s="90"/>
      <c r="F1" s="90"/>
      <c r="G1" s="91" t="s">
        <v>531</v>
      </c>
    </row>
    <row r="2" spans="1:9" s="65" customFormat="1" x14ac:dyDescent="0.25">
      <c r="A2" s="92"/>
      <c r="B2" s="89"/>
      <c r="C2" s="93"/>
      <c r="D2" s="93"/>
      <c r="E2" s="93"/>
      <c r="F2" s="93"/>
      <c r="G2" s="94"/>
    </row>
    <row r="3" spans="1:9" s="65" customFormat="1" x14ac:dyDescent="0.25">
      <c r="A3" s="92" t="s">
        <v>542</v>
      </c>
      <c r="B3" s="89"/>
      <c r="C3" s="93"/>
      <c r="D3" s="93"/>
      <c r="E3" s="93"/>
      <c r="F3" s="93"/>
      <c r="G3" s="94"/>
    </row>
    <row r="4" spans="1:9" x14ac:dyDescent="0.25">
      <c r="A4" s="92" t="s">
        <v>883</v>
      </c>
      <c r="B4" s="95"/>
      <c r="C4" s="90"/>
      <c r="D4" s="90"/>
      <c r="E4" s="90"/>
      <c r="F4" s="90"/>
      <c r="G4" s="96"/>
    </row>
    <row r="5" spans="1:9" ht="17.399999999999999" x14ac:dyDescent="0.25">
      <c r="A5" s="755" t="s">
        <v>54</v>
      </c>
      <c r="B5" s="755"/>
      <c r="C5" s="755"/>
      <c r="D5" s="755"/>
      <c r="E5" s="755"/>
      <c r="F5" s="755"/>
      <c r="G5" s="755"/>
    </row>
    <row r="6" spans="1:9" x14ac:dyDescent="0.25">
      <c r="B6" s="92"/>
      <c r="C6" s="97"/>
      <c r="D6" s="97"/>
      <c r="E6" s="97"/>
      <c r="F6" s="97"/>
      <c r="G6" s="90" t="s">
        <v>4</v>
      </c>
    </row>
    <row r="7" spans="1:9" ht="36.75" customHeight="1" x14ac:dyDescent="0.25">
      <c r="A7" s="756" t="s">
        <v>9</v>
      </c>
      <c r="B7" s="756" t="s">
        <v>24</v>
      </c>
      <c r="C7" s="758" t="s">
        <v>1324</v>
      </c>
      <c r="D7" s="758" t="s">
        <v>1325</v>
      </c>
      <c r="E7" s="760" t="s">
        <v>1326</v>
      </c>
      <c r="F7" s="761"/>
      <c r="G7" s="758" t="s">
        <v>1327</v>
      </c>
      <c r="H7" s="67"/>
      <c r="I7" s="67"/>
    </row>
    <row r="8" spans="1:9" ht="57" customHeight="1" x14ac:dyDescent="0.25">
      <c r="A8" s="757"/>
      <c r="B8" s="757"/>
      <c r="C8" s="759"/>
      <c r="D8" s="759"/>
      <c r="E8" s="88" t="s">
        <v>1</v>
      </c>
      <c r="F8" s="88" t="s">
        <v>63</v>
      </c>
      <c r="G8" s="759"/>
      <c r="H8" s="67"/>
      <c r="I8" s="67"/>
    </row>
    <row r="9" spans="1:9" s="69" customFormat="1" ht="40.200000000000003" customHeight="1" x14ac:dyDescent="0.25">
      <c r="A9" s="113" t="s">
        <v>73</v>
      </c>
      <c r="B9" s="80" t="s">
        <v>118</v>
      </c>
      <c r="C9" s="81">
        <v>378824728.86000001</v>
      </c>
      <c r="D9" s="81">
        <v>403272298.31116033</v>
      </c>
      <c r="E9" s="81">
        <v>100818074.57779008</v>
      </c>
      <c r="F9" s="81">
        <v>101460190.45</v>
      </c>
      <c r="G9" s="114">
        <f>+F9/E9</f>
        <v>1.0063690551014686</v>
      </c>
      <c r="H9" s="68"/>
      <c r="I9" s="68"/>
    </row>
    <row r="10" spans="1:9" s="69" customFormat="1" ht="31.2" customHeight="1" x14ac:dyDescent="0.25">
      <c r="A10" s="113" t="s">
        <v>74</v>
      </c>
      <c r="B10" s="80" t="s">
        <v>174</v>
      </c>
      <c r="C10" s="81">
        <v>528062322.63999999</v>
      </c>
      <c r="D10" s="81">
        <v>584807172.65500784</v>
      </c>
      <c r="E10" s="81">
        <v>146201793.16375196</v>
      </c>
      <c r="F10" s="81">
        <v>141463597.34</v>
      </c>
      <c r="G10" s="114">
        <f t="shared" ref="G10:G38" si="0">+F10/E10</f>
        <v>0.96759139733364974</v>
      </c>
      <c r="H10" s="68"/>
      <c r="I10" s="68"/>
    </row>
    <row r="11" spans="1:9" s="69" customFormat="1" ht="31.2" x14ac:dyDescent="0.25">
      <c r="A11" s="113" t="s">
        <v>75</v>
      </c>
      <c r="B11" s="80" t="s">
        <v>175</v>
      </c>
      <c r="C11" s="81">
        <v>619168727.30999994</v>
      </c>
      <c r="D11" s="81">
        <v>688025638.62861669</v>
      </c>
      <c r="E11" s="81">
        <v>172006409.65715417</v>
      </c>
      <c r="F11" s="81">
        <v>165187939.03</v>
      </c>
      <c r="G11" s="114">
        <f t="shared" si="0"/>
        <v>0.96035920614385906</v>
      </c>
      <c r="H11" s="68"/>
      <c r="I11" s="68"/>
    </row>
    <row r="12" spans="1:9" s="69" customFormat="1" ht="20.399999999999999" customHeight="1" x14ac:dyDescent="0.25">
      <c r="A12" s="113" t="s">
        <v>76</v>
      </c>
      <c r="B12" s="80" t="s">
        <v>183</v>
      </c>
      <c r="C12" s="82">
        <v>475</v>
      </c>
      <c r="D12" s="81">
        <v>487</v>
      </c>
      <c r="E12" s="81">
        <v>487</v>
      </c>
      <c r="F12" s="82">
        <v>480</v>
      </c>
      <c r="G12" s="114">
        <f t="shared" si="0"/>
        <v>0.98562628336755642</v>
      </c>
      <c r="H12" s="68"/>
      <c r="I12" s="68"/>
    </row>
    <row r="13" spans="1:9" s="69" customFormat="1" ht="20.399999999999999" customHeight="1" x14ac:dyDescent="0.25">
      <c r="A13" s="113" t="s">
        <v>179</v>
      </c>
      <c r="B13" s="83" t="s">
        <v>176</v>
      </c>
      <c r="C13" s="82">
        <v>437</v>
      </c>
      <c r="D13" s="81">
        <v>447</v>
      </c>
      <c r="E13" s="81">
        <v>447</v>
      </c>
      <c r="F13" s="82">
        <v>445</v>
      </c>
      <c r="G13" s="114">
        <f t="shared" si="0"/>
        <v>0.99552572706935127</v>
      </c>
      <c r="H13" s="68"/>
      <c r="I13" s="68"/>
    </row>
    <row r="14" spans="1:9" s="69" customFormat="1" ht="20.399999999999999" customHeight="1" x14ac:dyDescent="0.25">
      <c r="A14" s="113" t="s">
        <v>178</v>
      </c>
      <c r="B14" s="83" t="s">
        <v>177</v>
      </c>
      <c r="C14" s="82">
        <v>38</v>
      </c>
      <c r="D14" s="81">
        <v>40</v>
      </c>
      <c r="E14" s="81">
        <v>40</v>
      </c>
      <c r="F14" s="82">
        <v>35</v>
      </c>
      <c r="G14" s="114">
        <f t="shared" si="0"/>
        <v>0.875</v>
      </c>
      <c r="H14" s="68"/>
      <c r="I14" s="68"/>
    </row>
    <row r="15" spans="1:9" s="69" customFormat="1" ht="20.399999999999999" customHeight="1" x14ac:dyDescent="0.25">
      <c r="A15" s="113" t="s">
        <v>150</v>
      </c>
      <c r="B15" s="84" t="s">
        <v>25</v>
      </c>
      <c r="C15" s="81">
        <v>66455.7</v>
      </c>
      <c r="D15" s="81">
        <v>2000000</v>
      </c>
      <c r="E15" s="81">
        <v>500000</v>
      </c>
      <c r="F15" s="81">
        <v>0</v>
      </c>
      <c r="G15" s="114">
        <f t="shared" si="0"/>
        <v>0</v>
      </c>
      <c r="H15" s="68"/>
      <c r="I15" s="68"/>
    </row>
    <row r="16" spans="1:9" s="69" customFormat="1" ht="20.399999999999999" customHeight="1" x14ac:dyDescent="0.25">
      <c r="A16" s="113" t="s">
        <v>151</v>
      </c>
      <c r="B16" s="84" t="s">
        <v>107</v>
      </c>
      <c r="C16" s="81">
        <v>2</v>
      </c>
      <c r="D16" s="85">
        <v>8</v>
      </c>
      <c r="E16" s="85">
        <v>2</v>
      </c>
      <c r="F16" s="81">
        <v>0</v>
      </c>
      <c r="G16" s="114">
        <f t="shared" si="0"/>
        <v>0</v>
      </c>
      <c r="H16" s="68"/>
      <c r="I16" s="68"/>
    </row>
    <row r="17" spans="1:9" s="69" customFormat="1" ht="20.399999999999999" customHeight="1" x14ac:dyDescent="0.25">
      <c r="A17" s="113" t="s">
        <v>152</v>
      </c>
      <c r="B17" s="84" t="s">
        <v>26</v>
      </c>
      <c r="C17" s="81">
        <v>87849.73</v>
      </c>
      <c r="D17" s="85">
        <v>100000</v>
      </c>
      <c r="E17" s="85">
        <v>0</v>
      </c>
      <c r="F17" s="81">
        <v>0</v>
      </c>
      <c r="G17" s="114">
        <v>0</v>
      </c>
      <c r="H17" s="68"/>
      <c r="I17" s="68"/>
    </row>
    <row r="18" spans="1:9" s="69" customFormat="1" ht="20.399999999999999" customHeight="1" x14ac:dyDescent="0.25">
      <c r="A18" s="113" t="s">
        <v>153</v>
      </c>
      <c r="B18" s="84" t="s">
        <v>108</v>
      </c>
      <c r="C18" s="81">
        <v>3</v>
      </c>
      <c r="D18" s="85">
        <v>3</v>
      </c>
      <c r="E18" s="85">
        <v>0</v>
      </c>
      <c r="F18" s="81">
        <v>0</v>
      </c>
      <c r="G18" s="114">
        <v>0</v>
      </c>
      <c r="H18" s="68"/>
      <c r="I18" s="68"/>
    </row>
    <row r="19" spans="1:9" s="69" customFormat="1" ht="20.399999999999999" customHeight="1" x14ac:dyDescent="0.25">
      <c r="A19" s="113" t="s">
        <v>154</v>
      </c>
      <c r="B19" s="80" t="s">
        <v>27</v>
      </c>
      <c r="C19" s="81">
        <v>0</v>
      </c>
      <c r="D19" s="85">
        <v>0</v>
      </c>
      <c r="E19" s="85">
        <v>0</v>
      </c>
      <c r="F19" s="81">
        <v>0</v>
      </c>
      <c r="G19" s="114">
        <v>0</v>
      </c>
      <c r="H19" s="68"/>
      <c r="I19" s="68"/>
    </row>
    <row r="20" spans="1:9" s="69" customFormat="1" ht="28.2" customHeight="1" x14ac:dyDescent="0.25">
      <c r="A20" s="113" t="s">
        <v>155</v>
      </c>
      <c r="B20" s="86" t="s">
        <v>109</v>
      </c>
      <c r="C20" s="81">
        <v>0</v>
      </c>
      <c r="D20" s="82">
        <v>0</v>
      </c>
      <c r="E20" s="82">
        <v>0</v>
      </c>
      <c r="F20" s="81">
        <v>0</v>
      </c>
      <c r="G20" s="114">
        <v>0</v>
      </c>
      <c r="H20" s="68"/>
      <c r="I20" s="68"/>
    </row>
    <row r="21" spans="1:9" s="69" customFormat="1" ht="22.95" customHeight="1" x14ac:dyDescent="0.25">
      <c r="A21" s="113" t="s">
        <v>156</v>
      </c>
      <c r="B21" s="80" t="s">
        <v>744</v>
      </c>
      <c r="C21" s="81">
        <v>763788.6</v>
      </c>
      <c r="D21" s="82">
        <v>1000000</v>
      </c>
      <c r="E21" s="82">
        <v>0</v>
      </c>
      <c r="F21" s="82">
        <v>92854.67</v>
      </c>
      <c r="G21" s="114">
        <v>0</v>
      </c>
      <c r="H21" s="68"/>
      <c r="I21" s="68"/>
    </row>
    <row r="22" spans="1:9" s="69" customFormat="1" ht="22.95" customHeight="1" x14ac:dyDescent="0.25">
      <c r="A22" s="113" t="s">
        <v>157</v>
      </c>
      <c r="B22" s="84" t="s">
        <v>745</v>
      </c>
      <c r="C22" s="81"/>
      <c r="D22" s="82">
        <v>0</v>
      </c>
      <c r="E22" s="82">
        <v>0</v>
      </c>
      <c r="F22" s="82">
        <v>5</v>
      </c>
      <c r="G22" s="114">
        <v>0</v>
      </c>
      <c r="H22" s="68"/>
      <c r="I22" s="68"/>
    </row>
    <row r="23" spans="1:9" s="69" customFormat="1" ht="22.95" customHeight="1" x14ac:dyDescent="0.25">
      <c r="A23" s="113" t="s">
        <v>158</v>
      </c>
      <c r="B23" s="80" t="s">
        <v>120</v>
      </c>
      <c r="C23" s="81">
        <v>0</v>
      </c>
      <c r="D23" s="82">
        <v>0</v>
      </c>
      <c r="E23" s="82">
        <v>0</v>
      </c>
      <c r="F23" s="81">
        <v>0</v>
      </c>
      <c r="G23" s="114">
        <v>0</v>
      </c>
      <c r="H23" s="68"/>
      <c r="I23" s="68"/>
    </row>
    <row r="24" spans="1:9" s="69" customFormat="1" ht="22.95" customHeight="1" x14ac:dyDescent="0.25">
      <c r="A24" s="113" t="s">
        <v>84</v>
      </c>
      <c r="B24" s="80" t="s">
        <v>119</v>
      </c>
      <c r="C24" s="81">
        <v>0</v>
      </c>
      <c r="D24" s="82">
        <v>0</v>
      </c>
      <c r="E24" s="82">
        <v>0</v>
      </c>
      <c r="F24" s="81">
        <v>0</v>
      </c>
      <c r="G24" s="114">
        <v>0</v>
      </c>
      <c r="H24" s="68"/>
      <c r="I24" s="68"/>
    </row>
    <row r="25" spans="1:9" s="69" customFormat="1" ht="22.95" customHeight="1" x14ac:dyDescent="0.25">
      <c r="A25" s="113" t="s">
        <v>159</v>
      </c>
      <c r="B25" s="80" t="s">
        <v>110</v>
      </c>
      <c r="C25" s="81">
        <v>0</v>
      </c>
      <c r="D25" s="82">
        <v>0</v>
      </c>
      <c r="E25" s="82">
        <v>0</v>
      </c>
      <c r="F25" s="81">
        <v>0</v>
      </c>
      <c r="G25" s="114">
        <v>0</v>
      </c>
      <c r="H25" s="68"/>
      <c r="I25" s="68"/>
    </row>
    <row r="26" spans="1:9" s="69" customFormat="1" ht="22.95" customHeight="1" x14ac:dyDescent="0.25">
      <c r="A26" s="113" t="s">
        <v>160</v>
      </c>
      <c r="B26" s="80" t="s">
        <v>111</v>
      </c>
      <c r="C26" s="81">
        <v>0</v>
      </c>
      <c r="D26" s="82">
        <v>0</v>
      </c>
      <c r="E26" s="82">
        <v>0</v>
      </c>
      <c r="F26" s="81">
        <v>0</v>
      </c>
      <c r="G26" s="114">
        <v>0</v>
      </c>
      <c r="H26" s="68"/>
      <c r="I26" s="68"/>
    </row>
    <row r="27" spans="1:9" s="69" customFormat="1" ht="22.95" customHeight="1" x14ac:dyDescent="0.25">
      <c r="A27" s="113" t="s">
        <v>161</v>
      </c>
      <c r="B27" s="80" t="s">
        <v>112</v>
      </c>
      <c r="C27" s="81">
        <v>2911595.04</v>
      </c>
      <c r="D27" s="82">
        <v>3262663.5290511358</v>
      </c>
      <c r="E27" s="82">
        <v>815665.88226278394</v>
      </c>
      <c r="F27" s="81">
        <v>540357.22</v>
      </c>
      <c r="G27" s="114">
        <f t="shared" si="0"/>
        <v>0.6624737306664894</v>
      </c>
      <c r="H27" s="68"/>
      <c r="I27" s="68"/>
    </row>
    <row r="28" spans="1:9" s="69" customFormat="1" ht="22.95" customHeight="1" x14ac:dyDescent="0.25">
      <c r="A28" s="113" t="s">
        <v>162</v>
      </c>
      <c r="B28" s="80" t="s">
        <v>113</v>
      </c>
      <c r="C28" s="81">
        <v>3</v>
      </c>
      <c r="D28" s="82">
        <v>3</v>
      </c>
      <c r="E28" s="82">
        <v>3</v>
      </c>
      <c r="F28" s="81">
        <v>3</v>
      </c>
      <c r="G28" s="114">
        <f t="shared" si="0"/>
        <v>1</v>
      </c>
      <c r="H28" s="68"/>
      <c r="I28" s="68"/>
    </row>
    <row r="29" spans="1:9" s="69" customFormat="1" ht="22.95" customHeight="1" x14ac:dyDescent="0.25">
      <c r="A29" s="113" t="s">
        <v>163</v>
      </c>
      <c r="B29" s="80" t="s">
        <v>28</v>
      </c>
      <c r="C29" s="81">
        <v>21761549.469999999</v>
      </c>
      <c r="D29" s="82">
        <v>25600000</v>
      </c>
      <c r="E29" s="82">
        <v>6400000</v>
      </c>
      <c r="F29" s="81">
        <v>4994227.4800000004</v>
      </c>
      <c r="G29" s="114">
        <f t="shared" si="0"/>
        <v>0.78034804375000011</v>
      </c>
      <c r="H29" s="68"/>
      <c r="I29" s="68"/>
    </row>
    <row r="30" spans="1:9" s="69" customFormat="1" ht="22.95" customHeight="1" x14ac:dyDescent="0.25">
      <c r="A30" s="113" t="s">
        <v>164</v>
      </c>
      <c r="B30" s="80" t="s">
        <v>114</v>
      </c>
      <c r="C30" s="82">
        <v>11928669.859999999</v>
      </c>
      <c r="D30" s="82">
        <v>19000000</v>
      </c>
      <c r="E30" s="82">
        <v>2500000</v>
      </c>
      <c r="F30" s="82">
        <v>640213.93000000005</v>
      </c>
      <c r="G30" s="114">
        <f t="shared" si="0"/>
        <v>0.25608557200000004</v>
      </c>
      <c r="H30" s="68"/>
      <c r="I30" s="68"/>
    </row>
    <row r="31" spans="1:9" s="69" customFormat="1" ht="22.95" customHeight="1" x14ac:dyDescent="0.25">
      <c r="A31" s="113" t="s">
        <v>165</v>
      </c>
      <c r="B31" s="87" t="s">
        <v>115</v>
      </c>
      <c r="C31" s="82">
        <v>4537781.79</v>
      </c>
      <c r="D31" s="82">
        <v>7000000</v>
      </c>
      <c r="E31" s="82">
        <v>1500000</v>
      </c>
      <c r="F31" s="82">
        <v>1185616.76</v>
      </c>
      <c r="G31" s="114">
        <f t="shared" si="0"/>
        <v>0.79041117333333333</v>
      </c>
      <c r="H31" s="68"/>
      <c r="I31" s="68"/>
    </row>
    <row r="32" spans="1:9" s="69" customFormat="1" ht="22.95" customHeight="1" x14ac:dyDescent="0.25">
      <c r="A32" s="113" t="s">
        <v>166</v>
      </c>
      <c r="B32" s="80" t="s">
        <v>29</v>
      </c>
      <c r="C32" s="82">
        <v>2141451</v>
      </c>
      <c r="D32" s="82">
        <v>10429120.800000001</v>
      </c>
      <c r="E32" s="82">
        <v>4578638.4000000004</v>
      </c>
      <c r="F32" s="82">
        <v>767754</v>
      </c>
      <c r="G32" s="114">
        <f t="shared" si="0"/>
        <v>0.16768172826227115</v>
      </c>
      <c r="H32" s="68"/>
      <c r="I32" s="68"/>
    </row>
    <row r="33" spans="1:9" s="69" customFormat="1" ht="22.95" customHeight="1" x14ac:dyDescent="0.25">
      <c r="A33" s="113" t="s">
        <v>167</v>
      </c>
      <c r="B33" s="80" t="s">
        <v>64</v>
      </c>
      <c r="C33" s="82">
        <v>9</v>
      </c>
      <c r="D33" s="82">
        <v>41</v>
      </c>
      <c r="E33" s="82">
        <v>18</v>
      </c>
      <c r="F33" s="82">
        <v>3</v>
      </c>
      <c r="G33" s="114">
        <f t="shared" si="0"/>
        <v>0.16666666666666666</v>
      </c>
      <c r="H33" s="68"/>
      <c r="I33" s="68"/>
    </row>
    <row r="34" spans="1:9" s="69" customFormat="1" ht="22.95" customHeight="1" x14ac:dyDescent="0.25">
      <c r="A34" s="113" t="s">
        <v>85</v>
      </c>
      <c r="B34" s="80" t="s">
        <v>30</v>
      </c>
      <c r="C34" s="81">
        <v>4167491.86</v>
      </c>
      <c r="D34" s="82">
        <v>2570476.5499999998</v>
      </c>
      <c r="E34" s="82">
        <v>172874</v>
      </c>
      <c r="F34" s="81">
        <v>253818.33</v>
      </c>
      <c r="G34" s="114">
        <f t="shared" si="0"/>
        <v>1.4682273216330968</v>
      </c>
      <c r="H34" s="68"/>
      <c r="I34" s="68"/>
    </row>
    <row r="35" spans="1:9" s="69" customFormat="1" ht="22.95" customHeight="1" x14ac:dyDescent="0.25">
      <c r="A35" s="113" t="s">
        <v>168</v>
      </c>
      <c r="B35" s="80" t="s">
        <v>64</v>
      </c>
      <c r="C35" s="81">
        <v>57</v>
      </c>
      <c r="D35" s="82">
        <v>33</v>
      </c>
      <c r="E35" s="82">
        <v>2</v>
      </c>
      <c r="F35" s="81">
        <v>3</v>
      </c>
      <c r="G35" s="114">
        <f t="shared" si="0"/>
        <v>1.5</v>
      </c>
      <c r="H35" s="68"/>
      <c r="I35" s="68"/>
    </row>
    <row r="36" spans="1:9" s="69" customFormat="1" ht="22.95" customHeight="1" x14ac:dyDescent="0.25">
      <c r="A36" s="113" t="s">
        <v>169</v>
      </c>
      <c r="B36" s="80" t="s">
        <v>31</v>
      </c>
      <c r="C36" s="81">
        <v>0</v>
      </c>
      <c r="D36" s="82">
        <v>0</v>
      </c>
      <c r="E36" s="82">
        <v>0</v>
      </c>
      <c r="F36" s="81">
        <v>0</v>
      </c>
      <c r="G36" s="114">
        <v>0</v>
      </c>
      <c r="H36" s="68"/>
      <c r="I36" s="68"/>
    </row>
    <row r="37" spans="1:9" s="69" customFormat="1" ht="22.95" customHeight="1" x14ac:dyDescent="0.25">
      <c r="A37" s="113" t="s">
        <v>170</v>
      </c>
      <c r="B37" s="80" t="s">
        <v>32</v>
      </c>
      <c r="C37" s="81">
        <v>1356864.84</v>
      </c>
      <c r="D37" s="82">
        <v>19450763.969999999</v>
      </c>
      <c r="E37" s="82">
        <v>16786013.969999999</v>
      </c>
      <c r="F37" s="81">
        <v>16068913.9</v>
      </c>
      <c r="G37" s="114">
        <f t="shared" si="0"/>
        <v>0.95727990747049296</v>
      </c>
      <c r="H37" s="68"/>
      <c r="I37" s="68"/>
    </row>
    <row r="38" spans="1:9" s="69" customFormat="1" ht="22.95" customHeight="1" x14ac:dyDescent="0.25">
      <c r="A38" s="113" t="s">
        <v>171</v>
      </c>
      <c r="B38" s="80" t="s">
        <v>33</v>
      </c>
      <c r="C38" s="81">
        <v>875236.7</v>
      </c>
      <c r="D38" s="82">
        <v>935000</v>
      </c>
      <c r="E38" s="82">
        <v>280500</v>
      </c>
      <c r="F38" s="81">
        <v>192153.2</v>
      </c>
      <c r="G38" s="114">
        <f t="shared" si="0"/>
        <v>0.68503814616755798</v>
      </c>
      <c r="H38" s="68"/>
      <c r="I38" s="68"/>
    </row>
    <row r="39" spans="1:9" s="69" customFormat="1" ht="22.95" customHeight="1" x14ac:dyDescent="0.25">
      <c r="A39" s="113" t="s">
        <v>86</v>
      </c>
      <c r="B39" s="80" t="s">
        <v>34</v>
      </c>
      <c r="C39" s="81">
        <v>2563408</v>
      </c>
      <c r="D39" s="82">
        <v>2739520</v>
      </c>
      <c r="E39" s="82">
        <v>0</v>
      </c>
      <c r="F39" s="81">
        <v>0</v>
      </c>
      <c r="G39" s="114">
        <v>0</v>
      </c>
      <c r="H39" s="68"/>
      <c r="I39" s="68"/>
    </row>
    <row r="40" spans="1:9" s="69" customFormat="1" ht="19.2" customHeight="1" x14ac:dyDescent="0.25">
      <c r="A40" s="98"/>
      <c r="B40" s="70"/>
      <c r="C40" s="71"/>
      <c r="D40" s="71"/>
      <c r="E40" s="71"/>
      <c r="F40" s="72"/>
      <c r="G40" s="73"/>
      <c r="H40" s="68"/>
      <c r="I40" s="68"/>
    </row>
    <row r="41" spans="1:9" s="69" customFormat="1" ht="19.2" customHeight="1" x14ac:dyDescent="0.25">
      <c r="A41" s="98"/>
      <c r="B41" s="99" t="s">
        <v>184</v>
      </c>
      <c r="C41" s="100"/>
      <c r="D41" s="100"/>
      <c r="E41" s="100"/>
      <c r="F41" s="101"/>
      <c r="G41" s="102"/>
      <c r="H41" s="68"/>
      <c r="I41" s="68"/>
    </row>
    <row r="42" spans="1:9" s="69" customFormat="1" ht="19.2" customHeight="1" x14ac:dyDescent="0.25">
      <c r="A42" s="98"/>
      <c r="B42" s="754" t="s">
        <v>185</v>
      </c>
      <c r="C42" s="754"/>
      <c r="D42" s="754"/>
      <c r="E42" s="754"/>
      <c r="F42" s="100"/>
      <c r="G42" s="102"/>
      <c r="H42" s="68"/>
      <c r="I42" s="68"/>
    </row>
    <row r="43" spans="1:9" x14ac:dyDescent="0.25">
      <c r="A43" s="103"/>
      <c r="B43" s="26"/>
      <c r="C43" s="26"/>
      <c r="D43" s="26"/>
      <c r="E43" s="26"/>
      <c r="F43" s="26"/>
      <c r="G43" s="26"/>
      <c r="H43" s="67"/>
      <c r="I43" s="67"/>
    </row>
    <row r="44" spans="1:9" x14ac:dyDescent="0.25">
      <c r="B44" s="89"/>
      <c r="C44" s="104"/>
      <c r="D44" s="90"/>
      <c r="E44" s="90"/>
      <c r="F44" s="90"/>
      <c r="G44" s="96"/>
      <c r="H44" s="67"/>
      <c r="I44" s="67"/>
    </row>
    <row r="45" spans="1:9" x14ac:dyDescent="0.25">
      <c r="A45" s="105"/>
      <c r="B45" s="106"/>
      <c r="C45" s="107"/>
      <c r="D45" s="107"/>
      <c r="E45" s="108"/>
      <c r="F45" s="108"/>
      <c r="G45" s="109"/>
      <c r="H45" s="67"/>
      <c r="I45" s="67"/>
    </row>
    <row r="46" spans="1:9" x14ac:dyDescent="0.25">
      <c r="A46" s="753" t="s">
        <v>1323</v>
      </c>
      <c r="B46" s="753"/>
      <c r="C46" s="89"/>
      <c r="D46" s="90"/>
      <c r="E46" s="110" t="s">
        <v>918</v>
      </c>
      <c r="F46" s="110"/>
      <c r="G46" s="96"/>
      <c r="H46" s="67"/>
      <c r="I46" s="67"/>
    </row>
    <row r="47" spans="1:9" x14ac:dyDescent="0.25">
      <c r="B47" s="111" t="s">
        <v>517</v>
      </c>
      <c r="C47" s="89"/>
      <c r="D47" s="90"/>
      <c r="E47" s="89"/>
      <c r="F47" s="37"/>
      <c r="G47" s="37"/>
      <c r="H47" s="67"/>
      <c r="I47" s="67"/>
    </row>
    <row r="48" spans="1:9" x14ac:dyDescent="0.25">
      <c r="A48" s="105"/>
      <c r="B48" s="103"/>
      <c r="C48" s="112"/>
      <c r="D48" s="112"/>
      <c r="E48" s="108"/>
      <c r="F48" s="108"/>
      <c r="G48" s="109"/>
      <c r="H48" s="67"/>
      <c r="I48" s="67"/>
    </row>
    <row r="49" spans="1:7" x14ac:dyDescent="0.25">
      <c r="A49" s="105"/>
      <c r="B49" s="74"/>
      <c r="C49" s="75"/>
      <c r="D49" s="75"/>
      <c r="E49" s="76"/>
      <c r="F49" s="76"/>
      <c r="G49" s="77"/>
    </row>
    <row r="50" spans="1:7" x14ac:dyDescent="0.25">
      <c r="A50" s="105"/>
      <c r="B50" s="74"/>
      <c r="C50" s="75"/>
      <c r="D50" s="75"/>
      <c r="E50" s="76"/>
      <c r="F50" s="76"/>
      <c r="G50" s="77"/>
    </row>
    <row r="51" spans="1:7" x14ac:dyDescent="0.25">
      <c r="A51" s="105"/>
      <c r="B51" s="74"/>
      <c r="C51" s="75"/>
      <c r="D51" s="75"/>
      <c r="E51" s="76"/>
      <c r="F51" s="76"/>
      <c r="G51" s="77"/>
    </row>
    <row r="52" spans="1:7" x14ac:dyDescent="0.25">
      <c r="A52" s="105"/>
      <c r="B52" s="67"/>
      <c r="C52" s="78"/>
      <c r="D52" s="78"/>
      <c r="E52" s="76"/>
      <c r="F52" s="76"/>
      <c r="G52" s="77"/>
    </row>
    <row r="53" spans="1:7" x14ac:dyDescent="0.25">
      <c r="A53" s="105"/>
      <c r="B53" s="67"/>
      <c r="C53" s="78"/>
      <c r="D53" s="78"/>
      <c r="E53" s="76"/>
      <c r="F53" s="76"/>
      <c r="G53" s="77"/>
    </row>
    <row r="54" spans="1:7" x14ac:dyDescent="0.25">
      <c r="A54" s="105"/>
      <c r="B54" s="67"/>
      <c r="C54" s="78"/>
      <c r="D54" s="78"/>
      <c r="E54" s="76"/>
      <c r="F54" s="76"/>
      <c r="G54" s="77"/>
    </row>
    <row r="55" spans="1:7" x14ac:dyDescent="0.25">
      <c r="A55" s="105"/>
      <c r="B55" s="74"/>
      <c r="C55" s="75"/>
      <c r="D55" s="75"/>
      <c r="E55" s="76"/>
      <c r="F55" s="76"/>
      <c r="G55" s="77"/>
    </row>
    <row r="56" spans="1:7" x14ac:dyDescent="0.25">
      <c r="A56" s="105"/>
      <c r="B56" s="74"/>
      <c r="C56" s="75"/>
      <c r="D56" s="75"/>
      <c r="E56" s="76"/>
      <c r="F56" s="76"/>
      <c r="G56" s="77"/>
    </row>
    <row r="57" spans="1:7" x14ac:dyDescent="0.25">
      <c r="A57" s="105"/>
      <c r="B57" s="74"/>
      <c r="C57" s="75"/>
      <c r="D57" s="75"/>
      <c r="E57" s="76"/>
      <c r="F57" s="76"/>
      <c r="G57" s="77"/>
    </row>
    <row r="58" spans="1:7" x14ac:dyDescent="0.25">
      <c r="A58" s="105"/>
      <c r="B58" s="74"/>
      <c r="C58" s="75"/>
      <c r="D58" s="75"/>
      <c r="E58" s="76"/>
      <c r="F58" s="76"/>
      <c r="G58" s="77"/>
    </row>
    <row r="59" spans="1:7" x14ac:dyDescent="0.25">
      <c r="A59" s="106"/>
      <c r="B59" s="67"/>
      <c r="C59" s="78"/>
      <c r="D59" s="78"/>
      <c r="E59" s="78"/>
      <c r="F59" s="78"/>
      <c r="G59" s="79"/>
    </row>
    <row r="60" spans="1:7" x14ac:dyDescent="0.25">
      <c r="A60" s="106"/>
      <c r="B60" s="67"/>
      <c r="C60" s="78"/>
      <c r="D60" s="78"/>
      <c r="E60" s="78"/>
      <c r="F60" s="78"/>
      <c r="G60" s="79"/>
    </row>
    <row r="61" spans="1:7" x14ac:dyDescent="0.25">
      <c r="A61" s="106"/>
      <c r="B61" s="67"/>
      <c r="C61" s="78"/>
      <c r="D61" s="78"/>
      <c r="E61" s="78"/>
      <c r="F61" s="78"/>
      <c r="G61" s="79"/>
    </row>
    <row r="62" spans="1:7" x14ac:dyDescent="0.25">
      <c r="A62" s="106"/>
      <c r="B62" s="67"/>
      <c r="C62" s="78"/>
      <c r="D62" s="78"/>
      <c r="E62" s="78"/>
      <c r="F62" s="78"/>
      <c r="G62" s="79"/>
    </row>
    <row r="63" spans="1:7" x14ac:dyDescent="0.25">
      <c r="A63" s="106"/>
      <c r="B63" s="67"/>
      <c r="C63" s="78"/>
      <c r="D63" s="78"/>
      <c r="E63" s="78"/>
      <c r="F63" s="78"/>
      <c r="G63" s="79"/>
    </row>
    <row r="64" spans="1:7" x14ac:dyDescent="0.25">
      <c r="A64" s="106"/>
      <c r="B64" s="67"/>
      <c r="C64" s="78"/>
      <c r="D64" s="78"/>
      <c r="E64" s="78"/>
      <c r="F64" s="78"/>
      <c r="G64" s="79"/>
    </row>
    <row r="65" spans="1:7" x14ac:dyDescent="0.25">
      <c r="A65" s="106"/>
      <c r="B65" s="67"/>
      <c r="C65" s="78"/>
      <c r="D65" s="78"/>
      <c r="E65" s="78"/>
      <c r="F65" s="78"/>
      <c r="G65" s="79"/>
    </row>
    <row r="66" spans="1:7" x14ac:dyDescent="0.25">
      <c r="A66" s="106"/>
      <c r="B66" s="67"/>
      <c r="C66" s="78"/>
      <c r="D66" s="78"/>
      <c r="E66" s="78"/>
      <c r="F66" s="78"/>
      <c r="G66" s="79"/>
    </row>
    <row r="67" spans="1:7" x14ac:dyDescent="0.25">
      <c r="A67" s="106"/>
      <c r="B67" s="67"/>
      <c r="C67" s="78"/>
      <c r="D67" s="78"/>
      <c r="E67" s="78"/>
      <c r="F67" s="78"/>
      <c r="G67" s="79"/>
    </row>
    <row r="68" spans="1:7" x14ac:dyDescent="0.25">
      <c r="A68" s="106"/>
      <c r="B68" s="67"/>
      <c r="C68" s="78"/>
      <c r="D68" s="78"/>
      <c r="E68" s="78"/>
      <c r="F68" s="78"/>
      <c r="G68" s="79"/>
    </row>
    <row r="69" spans="1:7" x14ac:dyDescent="0.25">
      <c r="A69" s="106"/>
      <c r="B69" s="67"/>
      <c r="C69" s="78"/>
      <c r="D69" s="78"/>
      <c r="E69" s="78"/>
      <c r="F69" s="78"/>
      <c r="G69" s="79"/>
    </row>
    <row r="70" spans="1:7" x14ac:dyDescent="0.25">
      <c r="A70" s="106"/>
      <c r="B70" s="67"/>
      <c r="C70" s="78"/>
      <c r="D70" s="78"/>
      <c r="E70" s="78"/>
      <c r="F70" s="78"/>
      <c r="G70" s="79"/>
    </row>
    <row r="71" spans="1:7" x14ac:dyDescent="0.25">
      <c r="A71" s="106"/>
      <c r="B71" s="67"/>
      <c r="C71" s="78"/>
      <c r="D71" s="78"/>
      <c r="E71" s="78"/>
      <c r="F71" s="78"/>
      <c r="G71" s="79"/>
    </row>
    <row r="72" spans="1:7" x14ac:dyDescent="0.25">
      <c r="A72" s="106"/>
      <c r="B72" s="67"/>
      <c r="C72" s="78"/>
      <c r="D72" s="78"/>
      <c r="E72" s="78"/>
      <c r="F72" s="78"/>
      <c r="G72" s="79"/>
    </row>
    <row r="73" spans="1:7" x14ac:dyDescent="0.25">
      <c r="A73" s="106"/>
      <c r="B73" s="67"/>
      <c r="C73" s="78"/>
      <c r="D73" s="78"/>
      <c r="E73" s="78"/>
      <c r="F73" s="78"/>
      <c r="G73" s="79"/>
    </row>
    <row r="74" spans="1:7" x14ac:dyDescent="0.25">
      <c r="A74" s="106"/>
      <c r="B74" s="67"/>
      <c r="C74" s="78"/>
      <c r="D74" s="78"/>
      <c r="E74" s="78"/>
      <c r="F74" s="78"/>
      <c r="G74" s="79"/>
    </row>
    <row r="75" spans="1:7" x14ac:dyDescent="0.25">
      <c r="A75" s="106"/>
      <c r="B75" s="67"/>
      <c r="C75" s="78"/>
      <c r="D75" s="78"/>
      <c r="E75" s="78"/>
      <c r="F75" s="78"/>
      <c r="G75" s="79"/>
    </row>
    <row r="76" spans="1:7" x14ac:dyDescent="0.25">
      <c r="A76" s="106"/>
      <c r="B76" s="67"/>
      <c r="C76" s="78"/>
      <c r="D76" s="78"/>
      <c r="E76" s="78"/>
      <c r="F76" s="78"/>
      <c r="G76" s="79"/>
    </row>
    <row r="77" spans="1:7" x14ac:dyDescent="0.25">
      <c r="A77" s="106"/>
      <c r="B77" s="67"/>
      <c r="C77" s="78"/>
      <c r="D77" s="78"/>
      <c r="E77" s="78"/>
      <c r="F77" s="78"/>
      <c r="G77" s="79"/>
    </row>
    <row r="78" spans="1:7" x14ac:dyDescent="0.25">
      <c r="A78" s="106"/>
      <c r="B78" s="67"/>
      <c r="C78" s="78"/>
      <c r="D78" s="78"/>
      <c r="E78" s="78"/>
      <c r="F78" s="78"/>
      <c r="G78" s="79"/>
    </row>
    <row r="79" spans="1:7" x14ac:dyDescent="0.25">
      <c r="A79" s="106"/>
      <c r="B79" s="67"/>
      <c r="C79" s="78"/>
      <c r="D79" s="78"/>
      <c r="E79" s="78"/>
      <c r="F79" s="78"/>
      <c r="G79" s="79"/>
    </row>
    <row r="80" spans="1:7" x14ac:dyDescent="0.25">
      <c r="A80" s="106"/>
      <c r="B80" s="67"/>
      <c r="C80" s="78"/>
      <c r="D80" s="78"/>
      <c r="E80" s="78"/>
      <c r="F80" s="78"/>
      <c r="G80" s="79"/>
    </row>
    <row r="81" spans="1:7" x14ac:dyDescent="0.25">
      <c r="A81" s="106"/>
      <c r="B81" s="67"/>
      <c r="C81" s="78"/>
      <c r="D81" s="78"/>
      <c r="E81" s="78"/>
      <c r="F81" s="78"/>
      <c r="G81" s="79"/>
    </row>
    <row r="82" spans="1:7" x14ac:dyDescent="0.25">
      <c r="A82" s="106"/>
      <c r="B82" s="67"/>
      <c r="C82" s="78"/>
      <c r="D82" s="78"/>
      <c r="E82" s="78"/>
      <c r="F82" s="78"/>
      <c r="G82" s="79"/>
    </row>
    <row r="83" spans="1:7" x14ac:dyDescent="0.25">
      <c r="A83" s="106"/>
      <c r="B83" s="67"/>
      <c r="C83" s="78"/>
      <c r="D83" s="78"/>
      <c r="E83" s="78"/>
      <c r="F83" s="78"/>
      <c r="G83" s="79"/>
    </row>
    <row r="84" spans="1:7" x14ac:dyDescent="0.25">
      <c r="A84" s="106"/>
      <c r="B84" s="67"/>
      <c r="C84" s="78"/>
      <c r="D84" s="78"/>
      <c r="E84" s="78"/>
      <c r="F84" s="78"/>
      <c r="G84" s="79"/>
    </row>
    <row r="85" spans="1:7" x14ac:dyDescent="0.25">
      <c r="A85" s="106"/>
      <c r="B85" s="67"/>
      <c r="C85" s="78"/>
      <c r="D85" s="78"/>
      <c r="E85" s="78"/>
      <c r="F85" s="78"/>
      <c r="G85" s="79"/>
    </row>
    <row r="86" spans="1:7" x14ac:dyDescent="0.25">
      <c r="A86" s="106"/>
      <c r="B86" s="67"/>
      <c r="C86" s="78"/>
      <c r="D86" s="78"/>
      <c r="E86" s="78"/>
      <c r="F86" s="78"/>
      <c r="G86" s="79"/>
    </row>
    <row r="87" spans="1:7" x14ac:dyDescent="0.25">
      <c r="A87" s="106"/>
      <c r="B87" s="67"/>
      <c r="C87" s="78"/>
      <c r="D87" s="78"/>
      <c r="E87" s="78"/>
      <c r="F87" s="78"/>
      <c r="G87" s="79"/>
    </row>
    <row r="88" spans="1:7" x14ac:dyDescent="0.25">
      <c r="A88" s="106"/>
      <c r="B88" s="67"/>
      <c r="C88" s="78"/>
      <c r="D88" s="78"/>
      <c r="E88" s="78"/>
      <c r="F88" s="78"/>
      <c r="G88" s="79"/>
    </row>
    <row r="89" spans="1:7" x14ac:dyDescent="0.25">
      <c r="A89" s="106"/>
      <c r="B89" s="67"/>
      <c r="C89" s="78"/>
      <c r="D89" s="78"/>
      <c r="E89" s="78"/>
      <c r="F89" s="78"/>
      <c r="G89" s="79"/>
    </row>
    <row r="90" spans="1:7" x14ac:dyDescent="0.25">
      <c r="A90" s="106"/>
      <c r="B90" s="67"/>
      <c r="C90" s="78"/>
      <c r="D90" s="78"/>
      <c r="E90" s="78"/>
      <c r="F90" s="78"/>
      <c r="G90" s="79"/>
    </row>
    <row r="91" spans="1:7" x14ac:dyDescent="0.25">
      <c r="A91" s="106"/>
      <c r="B91" s="67"/>
      <c r="C91" s="78"/>
      <c r="D91" s="78"/>
      <c r="E91" s="78"/>
      <c r="F91" s="78"/>
      <c r="G91" s="79"/>
    </row>
    <row r="92" spans="1:7" x14ac:dyDescent="0.25">
      <c r="A92" s="106"/>
      <c r="B92" s="67"/>
      <c r="C92" s="78"/>
      <c r="D92" s="78"/>
      <c r="E92" s="78"/>
      <c r="F92" s="78"/>
      <c r="G92" s="79"/>
    </row>
    <row r="93" spans="1:7" x14ac:dyDescent="0.25">
      <c r="A93" s="106"/>
      <c r="B93" s="67"/>
      <c r="C93" s="78"/>
      <c r="D93" s="78"/>
      <c r="E93" s="78"/>
      <c r="F93" s="78"/>
      <c r="G93" s="79"/>
    </row>
    <row r="94" spans="1:7" x14ac:dyDescent="0.25">
      <c r="A94" s="106"/>
      <c r="B94" s="67"/>
      <c r="C94" s="78"/>
      <c r="D94" s="78"/>
      <c r="E94" s="78"/>
      <c r="F94" s="78"/>
      <c r="G94" s="79"/>
    </row>
  </sheetData>
  <mergeCells count="9">
    <mergeCell ref="A46:B46"/>
    <mergeCell ref="B42:E42"/>
    <mergeCell ref="A5:G5"/>
    <mergeCell ref="A7:A8"/>
    <mergeCell ref="B7:B8"/>
    <mergeCell ref="G7:G8"/>
    <mergeCell ref="C7:C8"/>
    <mergeCell ref="D7:D8"/>
    <mergeCell ref="E7:F7"/>
  </mergeCells>
  <phoneticPr fontId="3" type="noConversion"/>
  <printOptions horizontalCentered="1"/>
  <pageMargins left="0.23622047244094491" right="0.27559055118110237" top="0.23622047244094491" bottom="0.23622047244094491" header="0.11811023622047245" footer="0.11811023622047245"/>
  <pageSetup paperSize="9" scale="67"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tabSelected="1" view="pageBreakPreview" topLeftCell="A19" zoomScale="68" zoomScaleNormal="62" zoomScaleSheetLayoutView="68" workbookViewId="0">
      <selection activeCell="D34" sqref="D34"/>
    </sheetView>
  </sheetViews>
  <sheetFormatPr defaultColWidth="4.88671875" defaultRowHeight="15.6" x14ac:dyDescent="0.25"/>
  <cols>
    <col min="1" max="1" width="8" style="63" customWidth="1"/>
    <col min="2" max="2" width="44.5546875" style="63" customWidth="1"/>
    <col min="3" max="3" width="49" style="63" customWidth="1"/>
    <col min="4" max="4" width="47.88671875" style="63" customWidth="1"/>
    <col min="5" max="5" width="47" style="67" customWidth="1"/>
    <col min="6" max="6" width="14.6640625" style="67" customWidth="1"/>
    <col min="7" max="7" width="15.88671875" style="67" customWidth="1"/>
    <col min="8" max="8" width="12.33203125" style="63" customWidth="1"/>
    <col min="9" max="9" width="13.44140625" style="63" customWidth="1"/>
    <col min="10" max="10" width="11.33203125" style="63" customWidth="1"/>
    <col min="11" max="11" width="12.44140625" style="63" customWidth="1"/>
    <col min="12" max="12" width="14.44140625" style="63" customWidth="1"/>
    <col min="13" max="13" width="15.109375" style="63" customWidth="1"/>
    <col min="14" max="14" width="11.33203125" style="63" customWidth="1"/>
    <col min="15" max="15" width="13.109375" style="63" customWidth="1"/>
    <col min="16" max="16" width="13" style="63" customWidth="1"/>
    <col min="17" max="17" width="14.109375" style="63" customWidth="1"/>
    <col min="18" max="18" width="26.5546875" style="63" customWidth="1"/>
    <col min="19" max="255" width="8.88671875" style="63" customWidth="1"/>
    <col min="256" max="256" width="4.88671875" style="63"/>
    <col min="257" max="257" width="8" style="63" customWidth="1"/>
    <col min="258" max="258" width="44.5546875" style="63" customWidth="1"/>
    <col min="259" max="259" width="49" style="63" customWidth="1"/>
    <col min="260" max="260" width="47.88671875" style="63" customWidth="1"/>
    <col min="261" max="261" width="47" style="63" customWidth="1"/>
    <col min="262" max="262" width="14.6640625" style="63" customWidth="1"/>
    <col min="263" max="263" width="15.88671875" style="63" customWidth="1"/>
    <col min="264" max="264" width="12.33203125" style="63" customWidth="1"/>
    <col min="265" max="265" width="13.44140625" style="63" customWidth="1"/>
    <col min="266" max="266" width="11.33203125" style="63" customWidth="1"/>
    <col min="267" max="267" width="12.44140625" style="63" customWidth="1"/>
    <col min="268" max="268" width="14.44140625" style="63" customWidth="1"/>
    <col min="269" max="269" width="15.109375" style="63" customWidth="1"/>
    <col min="270" max="270" width="11.33203125" style="63" customWidth="1"/>
    <col min="271" max="271" width="13.109375" style="63" customWidth="1"/>
    <col min="272" max="272" width="13" style="63" customWidth="1"/>
    <col min="273" max="273" width="14.109375" style="63" customWidth="1"/>
    <col min="274" max="274" width="26.5546875" style="63" customWidth="1"/>
    <col min="275" max="511" width="8.88671875" style="63" customWidth="1"/>
    <col min="512" max="512" width="4.88671875" style="63"/>
    <col min="513" max="513" width="8" style="63" customWidth="1"/>
    <col min="514" max="514" width="44.5546875" style="63" customWidth="1"/>
    <col min="515" max="515" width="49" style="63" customWidth="1"/>
    <col min="516" max="516" width="47.88671875" style="63" customWidth="1"/>
    <col min="517" max="517" width="47" style="63" customWidth="1"/>
    <col min="518" max="518" width="14.6640625" style="63" customWidth="1"/>
    <col min="519" max="519" width="15.88671875" style="63" customWidth="1"/>
    <col min="520" max="520" width="12.33203125" style="63" customWidth="1"/>
    <col min="521" max="521" width="13.44140625" style="63" customWidth="1"/>
    <col min="522" max="522" width="11.33203125" style="63" customWidth="1"/>
    <col min="523" max="523" width="12.44140625" style="63" customWidth="1"/>
    <col min="524" max="524" width="14.44140625" style="63" customWidth="1"/>
    <col min="525" max="525" width="15.109375" style="63" customWidth="1"/>
    <col min="526" max="526" width="11.33203125" style="63" customWidth="1"/>
    <col min="527" max="527" width="13.109375" style="63" customWidth="1"/>
    <col min="528" max="528" width="13" style="63" customWidth="1"/>
    <col min="529" max="529" width="14.109375" style="63" customWidth="1"/>
    <col min="530" max="530" width="26.5546875" style="63" customWidth="1"/>
    <col min="531" max="767" width="8.88671875" style="63" customWidth="1"/>
    <col min="768" max="768" width="4.88671875" style="63"/>
    <col min="769" max="769" width="8" style="63" customWidth="1"/>
    <col min="770" max="770" width="44.5546875" style="63" customWidth="1"/>
    <col min="771" max="771" width="49" style="63" customWidth="1"/>
    <col min="772" max="772" width="47.88671875" style="63" customWidth="1"/>
    <col min="773" max="773" width="47" style="63" customWidth="1"/>
    <col min="774" max="774" width="14.6640625" style="63" customWidth="1"/>
    <col min="775" max="775" width="15.88671875" style="63" customWidth="1"/>
    <col min="776" max="776" width="12.33203125" style="63" customWidth="1"/>
    <col min="777" max="777" width="13.44140625" style="63" customWidth="1"/>
    <col min="778" max="778" width="11.33203125" style="63" customWidth="1"/>
    <col min="779" max="779" width="12.44140625" style="63" customWidth="1"/>
    <col min="780" max="780" width="14.44140625" style="63" customWidth="1"/>
    <col min="781" max="781" width="15.109375" style="63" customWidth="1"/>
    <col min="782" max="782" width="11.33203125" style="63" customWidth="1"/>
    <col min="783" max="783" width="13.109375" style="63" customWidth="1"/>
    <col min="784" max="784" width="13" style="63" customWidth="1"/>
    <col min="785" max="785" width="14.109375" style="63" customWidth="1"/>
    <col min="786" max="786" width="26.5546875" style="63" customWidth="1"/>
    <col min="787" max="1023" width="8.88671875" style="63" customWidth="1"/>
    <col min="1024" max="1024" width="4.88671875" style="63"/>
    <col min="1025" max="1025" width="8" style="63" customWidth="1"/>
    <col min="1026" max="1026" width="44.5546875" style="63" customWidth="1"/>
    <col min="1027" max="1027" width="49" style="63" customWidth="1"/>
    <col min="1028" max="1028" width="47.88671875" style="63" customWidth="1"/>
    <col min="1029" max="1029" width="47" style="63" customWidth="1"/>
    <col min="1030" max="1030" width="14.6640625" style="63" customWidth="1"/>
    <col min="1031" max="1031" width="15.88671875" style="63" customWidth="1"/>
    <col min="1032" max="1032" width="12.33203125" style="63" customWidth="1"/>
    <col min="1033" max="1033" width="13.44140625" style="63" customWidth="1"/>
    <col min="1034" max="1034" width="11.33203125" style="63" customWidth="1"/>
    <col min="1035" max="1035" width="12.44140625" style="63" customWidth="1"/>
    <col min="1036" max="1036" width="14.44140625" style="63" customWidth="1"/>
    <col min="1037" max="1037" width="15.109375" style="63" customWidth="1"/>
    <col min="1038" max="1038" width="11.33203125" style="63" customWidth="1"/>
    <col min="1039" max="1039" width="13.109375" style="63" customWidth="1"/>
    <col min="1040" max="1040" width="13" style="63" customWidth="1"/>
    <col min="1041" max="1041" width="14.109375" style="63" customWidth="1"/>
    <col min="1042" max="1042" width="26.5546875" style="63" customWidth="1"/>
    <col min="1043" max="1279" width="8.88671875" style="63" customWidth="1"/>
    <col min="1280" max="1280" width="4.88671875" style="63"/>
    <col min="1281" max="1281" width="8" style="63" customWidth="1"/>
    <col min="1282" max="1282" width="44.5546875" style="63" customWidth="1"/>
    <col min="1283" max="1283" width="49" style="63" customWidth="1"/>
    <col min="1284" max="1284" width="47.88671875" style="63" customWidth="1"/>
    <col min="1285" max="1285" width="47" style="63" customWidth="1"/>
    <col min="1286" max="1286" width="14.6640625" style="63" customWidth="1"/>
    <col min="1287" max="1287" width="15.88671875" style="63" customWidth="1"/>
    <col min="1288" max="1288" width="12.33203125" style="63" customWidth="1"/>
    <col min="1289" max="1289" width="13.44140625" style="63" customWidth="1"/>
    <col min="1290" max="1290" width="11.33203125" style="63" customWidth="1"/>
    <col min="1291" max="1291" width="12.44140625" style="63" customWidth="1"/>
    <col min="1292" max="1292" width="14.44140625" style="63" customWidth="1"/>
    <col min="1293" max="1293" width="15.109375" style="63" customWidth="1"/>
    <col min="1294" max="1294" width="11.33203125" style="63" customWidth="1"/>
    <col min="1295" max="1295" width="13.109375" style="63" customWidth="1"/>
    <col min="1296" max="1296" width="13" style="63" customWidth="1"/>
    <col min="1297" max="1297" width="14.109375" style="63" customWidth="1"/>
    <col min="1298" max="1298" width="26.5546875" style="63" customWidth="1"/>
    <col min="1299" max="1535" width="8.88671875" style="63" customWidth="1"/>
    <col min="1536" max="1536" width="4.88671875" style="63"/>
    <col min="1537" max="1537" width="8" style="63" customWidth="1"/>
    <col min="1538" max="1538" width="44.5546875" style="63" customWidth="1"/>
    <col min="1539" max="1539" width="49" style="63" customWidth="1"/>
    <col min="1540" max="1540" width="47.88671875" style="63" customWidth="1"/>
    <col min="1541" max="1541" width="47" style="63" customWidth="1"/>
    <col min="1542" max="1542" width="14.6640625" style="63" customWidth="1"/>
    <col min="1543" max="1543" width="15.88671875" style="63" customWidth="1"/>
    <col min="1544" max="1544" width="12.33203125" style="63" customWidth="1"/>
    <col min="1545" max="1545" width="13.44140625" style="63" customWidth="1"/>
    <col min="1546" max="1546" width="11.33203125" style="63" customWidth="1"/>
    <col min="1547" max="1547" width="12.44140625" style="63" customWidth="1"/>
    <col min="1548" max="1548" width="14.44140625" style="63" customWidth="1"/>
    <col min="1549" max="1549" width="15.109375" style="63" customWidth="1"/>
    <col min="1550" max="1550" width="11.33203125" style="63" customWidth="1"/>
    <col min="1551" max="1551" width="13.109375" style="63" customWidth="1"/>
    <col min="1552" max="1552" width="13" style="63" customWidth="1"/>
    <col min="1553" max="1553" width="14.109375" style="63" customWidth="1"/>
    <col min="1554" max="1554" width="26.5546875" style="63" customWidth="1"/>
    <col min="1555" max="1791" width="8.88671875" style="63" customWidth="1"/>
    <col min="1792" max="1792" width="4.88671875" style="63"/>
    <col min="1793" max="1793" width="8" style="63" customWidth="1"/>
    <col min="1794" max="1794" width="44.5546875" style="63" customWidth="1"/>
    <col min="1795" max="1795" width="49" style="63" customWidth="1"/>
    <col min="1796" max="1796" width="47.88671875" style="63" customWidth="1"/>
    <col min="1797" max="1797" width="47" style="63" customWidth="1"/>
    <col min="1798" max="1798" width="14.6640625" style="63" customWidth="1"/>
    <col min="1799" max="1799" width="15.88671875" style="63" customWidth="1"/>
    <col min="1800" max="1800" width="12.33203125" style="63" customWidth="1"/>
    <col min="1801" max="1801" width="13.44140625" style="63" customWidth="1"/>
    <col min="1802" max="1802" width="11.33203125" style="63" customWidth="1"/>
    <col min="1803" max="1803" width="12.44140625" style="63" customWidth="1"/>
    <col min="1804" max="1804" width="14.44140625" style="63" customWidth="1"/>
    <col min="1805" max="1805" width="15.109375" style="63" customWidth="1"/>
    <col min="1806" max="1806" width="11.33203125" style="63" customWidth="1"/>
    <col min="1807" max="1807" width="13.109375" style="63" customWidth="1"/>
    <col min="1808" max="1808" width="13" style="63" customWidth="1"/>
    <col min="1809" max="1809" width="14.109375" style="63" customWidth="1"/>
    <col min="1810" max="1810" width="26.5546875" style="63" customWidth="1"/>
    <col min="1811" max="2047" width="8.88671875" style="63" customWidth="1"/>
    <col min="2048" max="2048" width="4.88671875" style="63"/>
    <col min="2049" max="2049" width="8" style="63" customWidth="1"/>
    <col min="2050" max="2050" width="44.5546875" style="63" customWidth="1"/>
    <col min="2051" max="2051" width="49" style="63" customWidth="1"/>
    <col min="2052" max="2052" width="47.88671875" style="63" customWidth="1"/>
    <col min="2053" max="2053" width="47" style="63" customWidth="1"/>
    <col min="2054" max="2054" width="14.6640625" style="63" customWidth="1"/>
    <col min="2055" max="2055" width="15.88671875" style="63" customWidth="1"/>
    <col min="2056" max="2056" width="12.33203125" style="63" customWidth="1"/>
    <col min="2057" max="2057" width="13.44140625" style="63" customWidth="1"/>
    <col min="2058" max="2058" width="11.33203125" style="63" customWidth="1"/>
    <col min="2059" max="2059" width="12.44140625" style="63" customWidth="1"/>
    <col min="2060" max="2060" width="14.44140625" style="63" customWidth="1"/>
    <col min="2061" max="2061" width="15.109375" style="63" customWidth="1"/>
    <col min="2062" max="2062" width="11.33203125" style="63" customWidth="1"/>
    <col min="2063" max="2063" width="13.109375" style="63" customWidth="1"/>
    <col min="2064" max="2064" width="13" style="63" customWidth="1"/>
    <col min="2065" max="2065" width="14.109375" style="63" customWidth="1"/>
    <col min="2066" max="2066" width="26.5546875" style="63" customWidth="1"/>
    <col min="2067" max="2303" width="8.88671875" style="63" customWidth="1"/>
    <col min="2304" max="2304" width="4.88671875" style="63"/>
    <col min="2305" max="2305" width="8" style="63" customWidth="1"/>
    <col min="2306" max="2306" width="44.5546875" style="63" customWidth="1"/>
    <col min="2307" max="2307" width="49" style="63" customWidth="1"/>
    <col min="2308" max="2308" width="47.88671875" style="63" customWidth="1"/>
    <col min="2309" max="2309" width="47" style="63" customWidth="1"/>
    <col min="2310" max="2310" width="14.6640625" style="63" customWidth="1"/>
    <col min="2311" max="2311" width="15.88671875" style="63" customWidth="1"/>
    <col min="2312" max="2312" width="12.33203125" style="63" customWidth="1"/>
    <col min="2313" max="2313" width="13.44140625" style="63" customWidth="1"/>
    <col min="2314" max="2314" width="11.33203125" style="63" customWidth="1"/>
    <col min="2315" max="2315" width="12.44140625" style="63" customWidth="1"/>
    <col min="2316" max="2316" width="14.44140625" style="63" customWidth="1"/>
    <col min="2317" max="2317" width="15.109375" style="63" customWidth="1"/>
    <col min="2318" max="2318" width="11.33203125" style="63" customWidth="1"/>
    <col min="2319" max="2319" width="13.109375" style="63" customWidth="1"/>
    <col min="2320" max="2320" width="13" style="63" customWidth="1"/>
    <col min="2321" max="2321" width="14.109375" style="63" customWidth="1"/>
    <col min="2322" max="2322" width="26.5546875" style="63" customWidth="1"/>
    <col min="2323" max="2559" width="8.88671875" style="63" customWidth="1"/>
    <col min="2560" max="2560" width="4.88671875" style="63"/>
    <col min="2561" max="2561" width="8" style="63" customWidth="1"/>
    <col min="2562" max="2562" width="44.5546875" style="63" customWidth="1"/>
    <col min="2563" max="2563" width="49" style="63" customWidth="1"/>
    <col min="2564" max="2564" width="47.88671875" style="63" customWidth="1"/>
    <col min="2565" max="2565" width="47" style="63" customWidth="1"/>
    <col min="2566" max="2566" width="14.6640625" style="63" customWidth="1"/>
    <col min="2567" max="2567" width="15.88671875" style="63" customWidth="1"/>
    <col min="2568" max="2568" width="12.33203125" style="63" customWidth="1"/>
    <col min="2569" max="2569" width="13.44140625" style="63" customWidth="1"/>
    <col min="2570" max="2570" width="11.33203125" style="63" customWidth="1"/>
    <col min="2571" max="2571" width="12.44140625" style="63" customWidth="1"/>
    <col min="2572" max="2572" width="14.44140625" style="63" customWidth="1"/>
    <col min="2573" max="2573" width="15.109375" style="63" customWidth="1"/>
    <col min="2574" max="2574" width="11.33203125" style="63" customWidth="1"/>
    <col min="2575" max="2575" width="13.109375" style="63" customWidth="1"/>
    <col min="2576" max="2576" width="13" style="63" customWidth="1"/>
    <col min="2577" max="2577" width="14.109375" style="63" customWidth="1"/>
    <col min="2578" max="2578" width="26.5546875" style="63" customWidth="1"/>
    <col min="2579" max="2815" width="8.88671875" style="63" customWidth="1"/>
    <col min="2816" max="2816" width="4.88671875" style="63"/>
    <col min="2817" max="2817" width="8" style="63" customWidth="1"/>
    <col min="2818" max="2818" width="44.5546875" style="63" customWidth="1"/>
    <col min="2819" max="2819" width="49" style="63" customWidth="1"/>
    <col min="2820" max="2820" width="47.88671875" style="63" customWidth="1"/>
    <col min="2821" max="2821" width="47" style="63" customWidth="1"/>
    <col min="2822" max="2822" width="14.6640625" style="63" customWidth="1"/>
    <col min="2823" max="2823" width="15.88671875" style="63" customWidth="1"/>
    <col min="2824" max="2824" width="12.33203125" style="63" customWidth="1"/>
    <col min="2825" max="2825" width="13.44140625" style="63" customWidth="1"/>
    <col min="2826" max="2826" width="11.33203125" style="63" customWidth="1"/>
    <col min="2827" max="2827" width="12.44140625" style="63" customWidth="1"/>
    <col min="2828" max="2828" width="14.44140625" style="63" customWidth="1"/>
    <col min="2829" max="2829" width="15.109375" style="63" customWidth="1"/>
    <col min="2830" max="2830" width="11.33203125" style="63" customWidth="1"/>
    <col min="2831" max="2831" width="13.109375" style="63" customWidth="1"/>
    <col min="2832" max="2832" width="13" style="63" customWidth="1"/>
    <col min="2833" max="2833" width="14.109375" style="63" customWidth="1"/>
    <col min="2834" max="2834" width="26.5546875" style="63" customWidth="1"/>
    <col min="2835" max="3071" width="8.88671875" style="63" customWidth="1"/>
    <col min="3072" max="3072" width="4.88671875" style="63"/>
    <col min="3073" max="3073" width="8" style="63" customWidth="1"/>
    <col min="3074" max="3074" width="44.5546875" style="63" customWidth="1"/>
    <col min="3075" max="3075" width="49" style="63" customWidth="1"/>
    <col min="3076" max="3076" width="47.88671875" style="63" customWidth="1"/>
    <col min="3077" max="3077" width="47" style="63" customWidth="1"/>
    <col min="3078" max="3078" width="14.6640625" style="63" customWidth="1"/>
    <col min="3079" max="3079" width="15.88671875" style="63" customWidth="1"/>
    <col min="3080" max="3080" width="12.33203125" style="63" customWidth="1"/>
    <col min="3081" max="3081" width="13.44140625" style="63" customWidth="1"/>
    <col min="3082" max="3082" width="11.33203125" style="63" customWidth="1"/>
    <col min="3083" max="3083" width="12.44140625" style="63" customWidth="1"/>
    <col min="3084" max="3084" width="14.44140625" style="63" customWidth="1"/>
    <col min="3085" max="3085" width="15.109375" style="63" customWidth="1"/>
    <col min="3086" max="3086" width="11.33203125" style="63" customWidth="1"/>
    <col min="3087" max="3087" width="13.109375" style="63" customWidth="1"/>
    <col min="3088" max="3088" width="13" style="63" customWidth="1"/>
    <col min="3089" max="3089" width="14.109375" style="63" customWidth="1"/>
    <col min="3090" max="3090" width="26.5546875" style="63" customWidth="1"/>
    <col min="3091" max="3327" width="8.88671875" style="63" customWidth="1"/>
    <col min="3328" max="3328" width="4.88671875" style="63"/>
    <col min="3329" max="3329" width="8" style="63" customWidth="1"/>
    <col min="3330" max="3330" width="44.5546875" style="63" customWidth="1"/>
    <col min="3331" max="3331" width="49" style="63" customWidth="1"/>
    <col min="3332" max="3332" width="47.88671875" style="63" customWidth="1"/>
    <col min="3333" max="3333" width="47" style="63" customWidth="1"/>
    <col min="3334" max="3334" width="14.6640625" style="63" customWidth="1"/>
    <col min="3335" max="3335" width="15.88671875" style="63" customWidth="1"/>
    <col min="3336" max="3336" width="12.33203125" style="63" customWidth="1"/>
    <col min="3337" max="3337" width="13.44140625" style="63" customWidth="1"/>
    <col min="3338" max="3338" width="11.33203125" style="63" customWidth="1"/>
    <col min="3339" max="3339" width="12.44140625" style="63" customWidth="1"/>
    <col min="3340" max="3340" width="14.44140625" style="63" customWidth="1"/>
    <col min="3341" max="3341" width="15.109375" style="63" customWidth="1"/>
    <col min="3342" max="3342" width="11.33203125" style="63" customWidth="1"/>
    <col min="3343" max="3343" width="13.109375" style="63" customWidth="1"/>
    <col min="3344" max="3344" width="13" style="63" customWidth="1"/>
    <col min="3345" max="3345" width="14.109375" style="63" customWidth="1"/>
    <col min="3346" max="3346" width="26.5546875" style="63" customWidth="1"/>
    <col min="3347" max="3583" width="8.88671875" style="63" customWidth="1"/>
    <col min="3584" max="3584" width="4.88671875" style="63"/>
    <col min="3585" max="3585" width="8" style="63" customWidth="1"/>
    <col min="3586" max="3586" width="44.5546875" style="63" customWidth="1"/>
    <col min="3587" max="3587" width="49" style="63" customWidth="1"/>
    <col min="3588" max="3588" width="47.88671875" style="63" customWidth="1"/>
    <col min="3589" max="3589" width="47" style="63" customWidth="1"/>
    <col min="3590" max="3590" width="14.6640625" style="63" customWidth="1"/>
    <col min="3591" max="3591" width="15.88671875" style="63" customWidth="1"/>
    <col min="3592" max="3592" width="12.33203125" style="63" customWidth="1"/>
    <col min="3593" max="3593" width="13.44140625" style="63" customWidth="1"/>
    <col min="3594" max="3594" width="11.33203125" style="63" customWidth="1"/>
    <col min="3595" max="3595" width="12.44140625" style="63" customWidth="1"/>
    <col min="3596" max="3596" width="14.44140625" style="63" customWidth="1"/>
    <col min="3597" max="3597" width="15.109375" style="63" customWidth="1"/>
    <col min="3598" max="3598" width="11.33203125" style="63" customWidth="1"/>
    <col min="3599" max="3599" width="13.109375" style="63" customWidth="1"/>
    <col min="3600" max="3600" width="13" style="63" customWidth="1"/>
    <col min="3601" max="3601" width="14.109375" style="63" customWidth="1"/>
    <col min="3602" max="3602" width="26.5546875" style="63" customWidth="1"/>
    <col min="3603" max="3839" width="8.88671875" style="63" customWidth="1"/>
    <col min="3840" max="3840" width="4.88671875" style="63"/>
    <col min="3841" max="3841" width="8" style="63" customWidth="1"/>
    <col min="3842" max="3842" width="44.5546875" style="63" customWidth="1"/>
    <col min="3843" max="3843" width="49" style="63" customWidth="1"/>
    <col min="3844" max="3844" width="47.88671875" style="63" customWidth="1"/>
    <col min="3845" max="3845" width="47" style="63" customWidth="1"/>
    <col min="3846" max="3846" width="14.6640625" style="63" customWidth="1"/>
    <col min="3847" max="3847" width="15.88671875" style="63" customWidth="1"/>
    <col min="3848" max="3848" width="12.33203125" style="63" customWidth="1"/>
    <col min="3849" max="3849" width="13.44140625" style="63" customWidth="1"/>
    <col min="3850" max="3850" width="11.33203125" style="63" customWidth="1"/>
    <col min="3851" max="3851" width="12.44140625" style="63" customWidth="1"/>
    <col min="3852" max="3852" width="14.44140625" style="63" customWidth="1"/>
    <col min="3853" max="3853" width="15.109375" style="63" customWidth="1"/>
    <col min="3854" max="3854" width="11.33203125" style="63" customWidth="1"/>
    <col min="3855" max="3855" width="13.109375" style="63" customWidth="1"/>
    <col min="3856" max="3856" width="13" style="63" customWidth="1"/>
    <col min="3857" max="3857" width="14.109375" style="63" customWidth="1"/>
    <col min="3858" max="3858" width="26.5546875" style="63" customWidth="1"/>
    <col min="3859" max="4095" width="8.88671875" style="63" customWidth="1"/>
    <col min="4096" max="4096" width="4.88671875" style="63"/>
    <col min="4097" max="4097" width="8" style="63" customWidth="1"/>
    <col min="4098" max="4098" width="44.5546875" style="63" customWidth="1"/>
    <col min="4099" max="4099" width="49" style="63" customWidth="1"/>
    <col min="4100" max="4100" width="47.88671875" style="63" customWidth="1"/>
    <col min="4101" max="4101" width="47" style="63" customWidth="1"/>
    <col min="4102" max="4102" width="14.6640625" style="63" customWidth="1"/>
    <col min="4103" max="4103" width="15.88671875" style="63" customWidth="1"/>
    <col min="4104" max="4104" width="12.33203125" style="63" customWidth="1"/>
    <col min="4105" max="4105" width="13.44140625" style="63" customWidth="1"/>
    <col min="4106" max="4106" width="11.33203125" style="63" customWidth="1"/>
    <col min="4107" max="4107" width="12.44140625" style="63" customWidth="1"/>
    <col min="4108" max="4108" width="14.44140625" style="63" customWidth="1"/>
    <col min="4109" max="4109" width="15.109375" style="63" customWidth="1"/>
    <col min="4110" max="4110" width="11.33203125" style="63" customWidth="1"/>
    <col min="4111" max="4111" width="13.109375" style="63" customWidth="1"/>
    <col min="4112" max="4112" width="13" style="63" customWidth="1"/>
    <col min="4113" max="4113" width="14.109375" style="63" customWidth="1"/>
    <col min="4114" max="4114" width="26.5546875" style="63" customWidth="1"/>
    <col min="4115" max="4351" width="8.88671875" style="63" customWidth="1"/>
    <col min="4352" max="4352" width="4.88671875" style="63"/>
    <col min="4353" max="4353" width="8" style="63" customWidth="1"/>
    <col min="4354" max="4354" width="44.5546875" style="63" customWidth="1"/>
    <col min="4355" max="4355" width="49" style="63" customWidth="1"/>
    <col min="4356" max="4356" width="47.88671875" style="63" customWidth="1"/>
    <col min="4357" max="4357" width="47" style="63" customWidth="1"/>
    <col min="4358" max="4358" width="14.6640625" style="63" customWidth="1"/>
    <col min="4359" max="4359" width="15.88671875" style="63" customWidth="1"/>
    <col min="4360" max="4360" width="12.33203125" style="63" customWidth="1"/>
    <col min="4361" max="4361" width="13.44140625" style="63" customWidth="1"/>
    <col min="4362" max="4362" width="11.33203125" style="63" customWidth="1"/>
    <col min="4363" max="4363" width="12.44140625" style="63" customWidth="1"/>
    <col min="4364" max="4364" width="14.44140625" style="63" customWidth="1"/>
    <col min="4365" max="4365" width="15.109375" style="63" customWidth="1"/>
    <col min="4366" max="4366" width="11.33203125" style="63" customWidth="1"/>
    <col min="4367" max="4367" width="13.109375" style="63" customWidth="1"/>
    <col min="4368" max="4368" width="13" style="63" customWidth="1"/>
    <col min="4369" max="4369" width="14.109375" style="63" customWidth="1"/>
    <col min="4370" max="4370" width="26.5546875" style="63" customWidth="1"/>
    <col min="4371" max="4607" width="8.88671875" style="63" customWidth="1"/>
    <col min="4608" max="4608" width="4.88671875" style="63"/>
    <col min="4609" max="4609" width="8" style="63" customWidth="1"/>
    <col min="4610" max="4610" width="44.5546875" style="63" customWidth="1"/>
    <col min="4611" max="4611" width="49" style="63" customWidth="1"/>
    <col min="4612" max="4612" width="47.88671875" style="63" customWidth="1"/>
    <col min="4613" max="4613" width="47" style="63" customWidth="1"/>
    <col min="4614" max="4614" width="14.6640625" style="63" customWidth="1"/>
    <col min="4615" max="4615" width="15.88671875" style="63" customWidth="1"/>
    <col min="4616" max="4616" width="12.33203125" style="63" customWidth="1"/>
    <col min="4617" max="4617" width="13.44140625" style="63" customWidth="1"/>
    <col min="4618" max="4618" width="11.33203125" style="63" customWidth="1"/>
    <col min="4619" max="4619" width="12.44140625" style="63" customWidth="1"/>
    <col min="4620" max="4620" width="14.44140625" style="63" customWidth="1"/>
    <col min="4621" max="4621" width="15.109375" style="63" customWidth="1"/>
    <col min="4622" max="4622" width="11.33203125" style="63" customWidth="1"/>
    <col min="4623" max="4623" width="13.109375" style="63" customWidth="1"/>
    <col min="4624" max="4624" width="13" style="63" customWidth="1"/>
    <col min="4625" max="4625" width="14.109375" style="63" customWidth="1"/>
    <col min="4626" max="4626" width="26.5546875" style="63" customWidth="1"/>
    <col min="4627" max="4863" width="8.88671875" style="63" customWidth="1"/>
    <col min="4864" max="4864" width="4.88671875" style="63"/>
    <col min="4865" max="4865" width="8" style="63" customWidth="1"/>
    <col min="4866" max="4866" width="44.5546875" style="63" customWidth="1"/>
    <col min="4867" max="4867" width="49" style="63" customWidth="1"/>
    <col min="4868" max="4868" width="47.88671875" style="63" customWidth="1"/>
    <col min="4869" max="4869" width="47" style="63" customWidth="1"/>
    <col min="4870" max="4870" width="14.6640625" style="63" customWidth="1"/>
    <col min="4871" max="4871" width="15.88671875" style="63" customWidth="1"/>
    <col min="4872" max="4872" width="12.33203125" style="63" customWidth="1"/>
    <col min="4873" max="4873" width="13.44140625" style="63" customWidth="1"/>
    <col min="4874" max="4874" width="11.33203125" style="63" customWidth="1"/>
    <col min="4875" max="4875" width="12.44140625" style="63" customWidth="1"/>
    <col min="4876" max="4876" width="14.44140625" style="63" customWidth="1"/>
    <col min="4877" max="4877" width="15.109375" style="63" customWidth="1"/>
    <col min="4878" max="4878" width="11.33203125" style="63" customWidth="1"/>
    <col min="4879" max="4879" width="13.109375" style="63" customWidth="1"/>
    <col min="4880" max="4880" width="13" style="63" customWidth="1"/>
    <col min="4881" max="4881" width="14.109375" style="63" customWidth="1"/>
    <col min="4882" max="4882" width="26.5546875" style="63" customWidth="1"/>
    <col min="4883" max="5119" width="8.88671875" style="63" customWidth="1"/>
    <col min="5120" max="5120" width="4.88671875" style="63"/>
    <col min="5121" max="5121" width="8" style="63" customWidth="1"/>
    <col min="5122" max="5122" width="44.5546875" style="63" customWidth="1"/>
    <col min="5123" max="5123" width="49" style="63" customWidth="1"/>
    <col min="5124" max="5124" width="47.88671875" style="63" customWidth="1"/>
    <col min="5125" max="5125" width="47" style="63" customWidth="1"/>
    <col min="5126" max="5126" width="14.6640625" style="63" customWidth="1"/>
    <col min="5127" max="5127" width="15.88671875" style="63" customWidth="1"/>
    <col min="5128" max="5128" width="12.33203125" style="63" customWidth="1"/>
    <col min="5129" max="5129" width="13.44140625" style="63" customWidth="1"/>
    <col min="5130" max="5130" width="11.33203125" style="63" customWidth="1"/>
    <col min="5131" max="5131" width="12.44140625" style="63" customWidth="1"/>
    <col min="5132" max="5132" width="14.44140625" style="63" customWidth="1"/>
    <col min="5133" max="5133" width="15.109375" style="63" customWidth="1"/>
    <col min="5134" max="5134" width="11.33203125" style="63" customWidth="1"/>
    <col min="5135" max="5135" width="13.109375" style="63" customWidth="1"/>
    <col min="5136" max="5136" width="13" style="63" customWidth="1"/>
    <col min="5137" max="5137" width="14.109375" style="63" customWidth="1"/>
    <col min="5138" max="5138" width="26.5546875" style="63" customWidth="1"/>
    <col min="5139" max="5375" width="8.88671875" style="63" customWidth="1"/>
    <col min="5376" max="5376" width="4.88671875" style="63"/>
    <col min="5377" max="5377" width="8" style="63" customWidth="1"/>
    <col min="5378" max="5378" width="44.5546875" style="63" customWidth="1"/>
    <col min="5379" max="5379" width="49" style="63" customWidth="1"/>
    <col min="5380" max="5380" width="47.88671875" style="63" customWidth="1"/>
    <col min="5381" max="5381" width="47" style="63" customWidth="1"/>
    <col min="5382" max="5382" width="14.6640625" style="63" customWidth="1"/>
    <col min="5383" max="5383" width="15.88671875" style="63" customWidth="1"/>
    <col min="5384" max="5384" width="12.33203125" style="63" customWidth="1"/>
    <col min="5385" max="5385" width="13.44140625" style="63" customWidth="1"/>
    <col min="5386" max="5386" width="11.33203125" style="63" customWidth="1"/>
    <col min="5387" max="5387" width="12.44140625" style="63" customWidth="1"/>
    <col min="5388" max="5388" width="14.44140625" style="63" customWidth="1"/>
    <col min="5389" max="5389" width="15.109375" style="63" customWidth="1"/>
    <col min="5390" max="5390" width="11.33203125" style="63" customWidth="1"/>
    <col min="5391" max="5391" width="13.109375" style="63" customWidth="1"/>
    <col min="5392" max="5392" width="13" style="63" customWidth="1"/>
    <col min="5393" max="5393" width="14.109375" style="63" customWidth="1"/>
    <col min="5394" max="5394" width="26.5546875" style="63" customWidth="1"/>
    <col min="5395" max="5631" width="8.88671875" style="63" customWidth="1"/>
    <col min="5632" max="5632" width="4.88671875" style="63"/>
    <col min="5633" max="5633" width="8" style="63" customWidth="1"/>
    <col min="5634" max="5634" width="44.5546875" style="63" customWidth="1"/>
    <col min="5635" max="5635" width="49" style="63" customWidth="1"/>
    <col min="5636" max="5636" width="47.88671875" style="63" customWidth="1"/>
    <col min="5637" max="5637" width="47" style="63" customWidth="1"/>
    <col min="5638" max="5638" width="14.6640625" style="63" customWidth="1"/>
    <col min="5639" max="5639" width="15.88671875" style="63" customWidth="1"/>
    <col min="5640" max="5640" width="12.33203125" style="63" customWidth="1"/>
    <col min="5641" max="5641" width="13.44140625" style="63" customWidth="1"/>
    <col min="5642" max="5642" width="11.33203125" style="63" customWidth="1"/>
    <col min="5643" max="5643" width="12.44140625" style="63" customWidth="1"/>
    <col min="5644" max="5644" width="14.44140625" style="63" customWidth="1"/>
    <col min="5645" max="5645" width="15.109375" style="63" customWidth="1"/>
    <col min="5646" max="5646" width="11.33203125" style="63" customWidth="1"/>
    <col min="5647" max="5647" width="13.109375" style="63" customWidth="1"/>
    <col min="5648" max="5648" width="13" style="63" customWidth="1"/>
    <col min="5649" max="5649" width="14.109375" style="63" customWidth="1"/>
    <col min="5650" max="5650" width="26.5546875" style="63" customWidth="1"/>
    <col min="5651" max="5887" width="8.88671875" style="63" customWidth="1"/>
    <col min="5888" max="5888" width="4.88671875" style="63"/>
    <col min="5889" max="5889" width="8" style="63" customWidth="1"/>
    <col min="5890" max="5890" width="44.5546875" style="63" customWidth="1"/>
    <col min="5891" max="5891" width="49" style="63" customWidth="1"/>
    <col min="5892" max="5892" width="47.88671875" style="63" customWidth="1"/>
    <col min="5893" max="5893" width="47" style="63" customWidth="1"/>
    <col min="5894" max="5894" width="14.6640625" style="63" customWidth="1"/>
    <col min="5895" max="5895" width="15.88671875" style="63" customWidth="1"/>
    <col min="5896" max="5896" width="12.33203125" style="63" customWidth="1"/>
    <col min="5897" max="5897" width="13.44140625" style="63" customWidth="1"/>
    <col min="5898" max="5898" width="11.33203125" style="63" customWidth="1"/>
    <col min="5899" max="5899" width="12.44140625" style="63" customWidth="1"/>
    <col min="5900" max="5900" width="14.44140625" style="63" customWidth="1"/>
    <col min="5901" max="5901" width="15.109375" style="63" customWidth="1"/>
    <col min="5902" max="5902" width="11.33203125" style="63" customWidth="1"/>
    <col min="5903" max="5903" width="13.109375" style="63" customWidth="1"/>
    <col min="5904" max="5904" width="13" style="63" customWidth="1"/>
    <col min="5905" max="5905" width="14.109375" style="63" customWidth="1"/>
    <col min="5906" max="5906" width="26.5546875" style="63" customWidth="1"/>
    <col min="5907" max="6143" width="8.88671875" style="63" customWidth="1"/>
    <col min="6144" max="6144" width="4.88671875" style="63"/>
    <col min="6145" max="6145" width="8" style="63" customWidth="1"/>
    <col min="6146" max="6146" width="44.5546875" style="63" customWidth="1"/>
    <col min="6147" max="6147" width="49" style="63" customWidth="1"/>
    <col min="6148" max="6148" width="47.88671875" style="63" customWidth="1"/>
    <col min="6149" max="6149" width="47" style="63" customWidth="1"/>
    <col min="6150" max="6150" width="14.6640625" style="63" customWidth="1"/>
    <col min="6151" max="6151" width="15.88671875" style="63" customWidth="1"/>
    <col min="6152" max="6152" width="12.33203125" style="63" customWidth="1"/>
    <col min="6153" max="6153" width="13.44140625" style="63" customWidth="1"/>
    <col min="6154" max="6154" width="11.33203125" style="63" customWidth="1"/>
    <col min="6155" max="6155" width="12.44140625" style="63" customWidth="1"/>
    <col min="6156" max="6156" width="14.44140625" style="63" customWidth="1"/>
    <col min="6157" max="6157" width="15.109375" style="63" customWidth="1"/>
    <col min="6158" max="6158" width="11.33203125" style="63" customWidth="1"/>
    <col min="6159" max="6159" width="13.109375" style="63" customWidth="1"/>
    <col min="6160" max="6160" width="13" style="63" customWidth="1"/>
    <col min="6161" max="6161" width="14.109375" style="63" customWidth="1"/>
    <col min="6162" max="6162" width="26.5546875" style="63" customWidth="1"/>
    <col min="6163" max="6399" width="8.88671875" style="63" customWidth="1"/>
    <col min="6400" max="6400" width="4.88671875" style="63"/>
    <col min="6401" max="6401" width="8" style="63" customWidth="1"/>
    <col min="6402" max="6402" width="44.5546875" style="63" customWidth="1"/>
    <col min="6403" max="6403" width="49" style="63" customWidth="1"/>
    <col min="6404" max="6404" width="47.88671875" style="63" customWidth="1"/>
    <col min="6405" max="6405" width="47" style="63" customWidth="1"/>
    <col min="6406" max="6406" width="14.6640625" style="63" customWidth="1"/>
    <col min="6407" max="6407" width="15.88671875" style="63" customWidth="1"/>
    <col min="6408" max="6408" width="12.33203125" style="63" customWidth="1"/>
    <col min="6409" max="6409" width="13.44140625" style="63" customWidth="1"/>
    <col min="6410" max="6410" width="11.33203125" style="63" customWidth="1"/>
    <col min="6411" max="6411" width="12.44140625" style="63" customWidth="1"/>
    <col min="6412" max="6412" width="14.44140625" style="63" customWidth="1"/>
    <col min="6413" max="6413" width="15.109375" style="63" customWidth="1"/>
    <col min="6414" max="6414" width="11.33203125" style="63" customWidth="1"/>
    <col min="6415" max="6415" width="13.109375" style="63" customWidth="1"/>
    <col min="6416" max="6416" width="13" style="63" customWidth="1"/>
    <col min="6417" max="6417" width="14.109375" style="63" customWidth="1"/>
    <col min="6418" max="6418" width="26.5546875" style="63" customWidth="1"/>
    <col min="6419" max="6655" width="8.88671875" style="63" customWidth="1"/>
    <col min="6656" max="6656" width="4.88671875" style="63"/>
    <col min="6657" max="6657" width="8" style="63" customWidth="1"/>
    <col min="6658" max="6658" width="44.5546875" style="63" customWidth="1"/>
    <col min="6659" max="6659" width="49" style="63" customWidth="1"/>
    <col min="6660" max="6660" width="47.88671875" style="63" customWidth="1"/>
    <col min="6661" max="6661" width="47" style="63" customWidth="1"/>
    <col min="6662" max="6662" width="14.6640625" style="63" customWidth="1"/>
    <col min="6663" max="6663" width="15.88671875" style="63" customWidth="1"/>
    <col min="6664" max="6664" width="12.33203125" style="63" customWidth="1"/>
    <col min="6665" max="6665" width="13.44140625" style="63" customWidth="1"/>
    <col min="6666" max="6666" width="11.33203125" style="63" customWidth="1"/>
    <col min="6667" max="6667" width="12.44140625" style="63" customWidth="1"/>
    <col min="6668" max="6668" width="14.44140625" style="63" customWidth="1"/>
    <col min="6669" max="6669" width="15.109375" style="63" customWidth="1"/>
    <col min="6670" max="6670" width="11.33203125" style="63" customWidth="1"/>
    <col min="6671" max="6671" width="13.109375" style="63" customWidth="1"/>
    <col min="6672" max="6672" width="13" style="63" customWidth="1"/>
    <col min="6673" max="6673" width="14.109375" style="63" customWidth="1"/>
    <col min="6674" max="6674" width="26.5546875" style="63" customWidth="1"/>
    <col min="6675" max="6911" width="8.88671875" style="63" customWidth="1"/>
    <col min="6912" max="6912" width="4.88671875" style="63"/>
    <col min="6913" max="6913" width="8" style="63" customWidth="1"/>
    <col min="6914" max="6914" width="44.5546875" style="63" customWidth="1"/>
    <col min="6915" max="6915" width="49" style="63" customWidth="1"/>
    <col min="6916" max="6916" width="47.88671875" style="63" customWidth="1"/>
    <col min="6917" max="6917" width="47" style="63" customWidth="1"/>
    <col min="6918" max="6918" width="14.6640625" style="63" customWidth="1"/>
    <col min="6919" max="6919" width="15.88671875" style="63" customWidth="1"/>
    <col min="6920" max="6920" width="12.33203125" style="63" customWidth="1"/>
    <col min="6921" max="6921" width="13.44140625" style="63" customWidth="1"/>
    <col min="6922" max="6922" width="11.33203125" style="63" customWidth="1"/>
    <col min="6923" max="6923" width="12.44140625" style="63" customWidth="1"/>
    <col min="6924" max="6924" width="14.44140625" style="63" customWidth="1"/>
    <col min="6925" max="6925" width="15.109375" style="63" customWidth="1"/>
    <col min="6926" max="6926" width="11.33203125" style="63" customWidth="1"/>
    <col min="6927" max="6927" width="13.109375" style="63" customWidth="1"/>
    <col min="6928" max="6928" width="13" style="63" customWidth="1"/>
    <col min="6929" max="6929" width="14.109375" style="63" customWidth="1"/>
    <col min="6930" max="6930" width="26.5546875" style="63" customWidth="1"/>
    <col min="6931" max="7167" width="8.88671875" style="63" customWidth="1"/>
    <col min="7168" max="7168" width="4.88671875" style="63"/>
    <col min="7169" max="7169" width="8" style="63" customWidth="1"/>
    <col min="7170" max="7170" width="44.5546875" style="63" customWidth="1"/>
    <col min="7171" max="7171" width="49" style="63" customWidth="1"/>
    <col min="7172" max="7172" width="47.88671875" style="63" customWidth="1"/>
    <col min="7173" max="7173" width="47" style="63" customWidth="1"/>
    <col min="7174" max="7174" width="14.6640625" style="63" customWidth="1"/>
    <col min="7175" max="7175" width="15.88671875" style="63" customWidth="1"/>
    <col min="7176" max="7176" width="12.33203125" style="63" customWidth="1"/>
    <col min="7177" max="7177" width="13.44140625" style="63" customWidth="1"/>
    <col min="7178" max="7178" width="11.33203125" style="63" customWidth="1"/>
    <col min="7179" max="7179" width="12.44140625" style="63" customWidth="1"/>
    <col min="7180" max="7180" width="14.44140625" style="63" customWidth="1"/>
    <col min="7181" max="7181" width="15.109375" style="63" customWidth="1"/>
    <col min="7182" max="7182" width="11.33203125" style="63" customWidth="1"/>
    <col min="7183" max="7183" width="13.109375" style="63" customWidth="1"/>
    <col min="7184" max="7184" width="13" style="63" customWidth="1"/>
    <col min="7185" max="7185" width="14.109375" style="63" customWidth="1"/>
    <col min="7186" max="7186" width="26.5546875" style="63" customWidth="1"/>
    <col min="7187" max="7423" width="8.88671875" style="63" customWidth="1"/>
    <col min="7424" max="7424" width="4.88671875" style="63"/>
    <col min="7425" max="7425" width="8" style="63" customWidth="1"/>
    <col min="7426" max="7426" width="44.5546875" style="63" customWidth="1"/>
    <col min="7427" max="7427" width="49" style="63" customWidth="1"/>
    <col min="7428" max="7428" width="47.88671875" style="63" customWidth="1"/>
    <col min="7429" max="7429" width="47" style="63" customWidth="1"/>
    <col min="7430" max="7430" width="14.6640625" style="63" customWidth="1"/>
    <col min="7431" max="7431" width="15.88671875" style="63" customWidth="1"/>
    <col min="7432" max="7432" width="12.33203125" style="63" customWidth="1"/>
    <col min="7433" max="7433" width="13.44140625" style="63" customWidth="1"/>
    <col min="7434" max="7434" width="11.33203125" style="63" customWidth="1"/>
    <col min="7435" max="7435" width="12.44140625" style="63" customWidth="1"/>
    <col min="7436" max="7436" width="14.44140625" style="63" customWidth="1"/>
    <col min="7437" max="7437" width="15.109375" style="63" customWidth="1"/>
    <col min="7438" max="7438" width="11.33203125" style="63" customWidth="1"/>
    <col min="7439" max="7439" width="13.109375" style="63" customWidth="1"/>
    <col min="7440" max="7440" width="13" style="63" customWidth="1"/>
    <col min="7441" max="7441" width="14.109375" style="63" customWidth="1"/>
    <col min="7442" max="7442" width="26.5546875" style="63" customWidth="1"/>
    <col min="7443" max="7679" width="8.88671875" style="63" customWidth="1"/>
    <col min="7680" max="7680" width="4.88671875" style="63"/>
    <col min="7681" max="7681" width="8" style="63" customWidth="1"/>
    <col min="7682" max="7682" width="44.5546875" style="63" customWidth="1"/>
    <col min="7683" max="7683" width="49" style="63" customWidth="1"/>
    <col min="7684" max="7684" width="47.88671875" style="63" customWidth="1"/>
    <col min="7685" max="7685" width="47" style="63" customWidth="1"/>
    <col min="7686" max="7686" width="14.6640625" style="63" customWidth="1"/>
    <col min="7687" max="7687" width="15.88671875" style="63" customWidth="1"/>
    <col min="7688" max="7688" width="12.33203125" style="63" customWidth="1"/>
    <col min="7689" max="7689" width="13.44140625" style="63" customWidth="1"/>
    <col min="7690" max="7690" width="11.33203125" style="63" customWidth="1"/>
    <col min="7691" max="7691" width="12.44140625" style="63" customWidth="1"/>
    <col min="7692" max="7692" width="14.44140625" style="63" customWidth="1"/>
    <col min="7693" max="7693" width="15.109375" style="63" customWidth="1"/>
    <col min="7694" max="7694" width="11.33203125" style="63" customWidth="1"/>
    <col min="7695" max="7695" width="13.109375" style="63" customWidth="1"/>
    <col min="7696" max="7696" width="13" style="63" customWidth="1"/>
    <col min="7697" max="7697" width="14.109375" style="63" customWidth="1"/>
    <col min="7698" max="7698" width="26.5546875" style="63" customWidth="1"/>
    <col min="7699" max="7935" width="8.88671875" style="63" customWidth="1"/>
    <col min="7936" max="7936" width="4.88671875" style="63"/>
    <col min="7937" max="7937" width="8" style="63" customWidth="1"/>
    <col min="7938" max="7938" width="44.5546875" style="63" customWidth="1"/>
    <col min="7939" max="7939" width="49" style="63" customWidth="1"/>
    <col min="7940" max="7940" width="47.88671875" style="63" customWidth="1"/>
    <col min="7941" max="7941" width="47" style="63" customWidth="1"/>
    <col min="7942" max="7942" width="14.6640625" style="63" customWidth="1"/>
    <col min="7943" max="7943" width="15.88671875" style="63" customWidth="1"/>
    <col min="7944" max="7944" width="12.33203125" style="63" customWidth="1"/>
    <col min="7945" max="7945" width="13.44140625" style="63" customWidth="1"/>
    <col min="7946" max="7946" width="11.33203125" style="63" customWidth="1"/>
    <col min="7947" max="7947" width="12.44140625" style="63" customWidth="1"/>
    <col min="7948" max="7948" width="14.44140625" style="63" customWidth="1"/>
    <col min="7949" max="7949" width="15.109375" style="63" customWidth="1"/>
    <col min="7950" max="7950" width="11.33203125" style="63" customWidth="1"/>
    <col min="7951" max="7951" width="13.109375" style="63" customWidth="1"/>
    <col min="7952" max="7952" width="13" style="63" customWidth="1"/>
    <col min="7953" max="7953" width="14.109375" style="63" customWidth="1"/>
    <col min="7954" max="7954" width="26.5546875" style="63" customWidth="1"/>
    <col min="7955" max="8191" width="8.88671875" style="63" customWidth="1"/>
    <col min="8192" max="8192" width="4.88671875" style="63"/>
    <col min="8193" max="8193" width="8" style="63" customWidth="1"/>
    <col min="8194" max="8194" width="44.5546875" style="63" customWidth="1"/>
    <col min="8195" max="8195" width="49" style="63" customWidth="1"/>
    <col min="8196" max="8196" width="47.88671875" style="63" customWidth="1"/>
    <col min="8197" max="8197" width="47" style="63" customWidth="1"/>
    <col min="8198" max="8198" width="14.6640625" style="63" customWidth="1"/>
    <col min="8199" max="8199" width="15.88671875" style="63" customWidth="1"/>
    <col min="8200" max="8200" width="12.33203125" style="63" customWidth="1"/>
    <col min="8201" max="8201" width="13.44140625" style="63" customWidth="1"/>
    <col min="8202" max="8202" width="11.33203125" style="63" customWidth="1"/>
    <col min="8203" max="8203" width="12.44140625" style="63" customWidth="1"/>
    <col min="8204" max="8204" width="14.44140625" style="63" customWidth="1"/>
    <col min="8205" max="8205" width="15.109375" style="63" customWidth="1"/>
    <col min="8206" max="8206" width="11.33203125" style="63" customWidth="1"/>
    <col min="8207" max="8207" width="13.109375" style="63" customWidth="1"/>
    <col min="8208" max="8208" width="13" style="63" customWidth="1"/>
    <col min="8209" max="8209" width="14.109375" style="63" customWidth="1"/>
    <col min="8210" max="8210" width="26.5546875" style="63" customWidth="1"/>
    <col min="8211" max="8447" width="8.88671875" style="63" customWidth="1"/>
    <col min="8448" max="8448" width="4.88671875" style="63"/>
    <col min="8449" max="8449" width="8" style="63" customWidth="1"/>
    <col min="8450" max="8450" width="44.5546875" style="63" customWidth="1"/>
    <col min="8451" max="8451" width="49" style="63" customWidth="1"/>
    <col min="8452" max="8452" width="47.88671875" style="63" customWidth="1"/>
    <col min="8453" max="8453" width="47" style="63" customWidth="1"/>
    <col min="8454" max="8454" width="14.6640625" style="63" customWidth="1"/>
    <col min="8455" max="8455" width="15.88671875" style="63" customWidth="1"/>
    <col min="8456" max="8456" width="12.33203125" style="63" customWidth="1"/>
    <col min="8457" max="8457" width="13.44140625" style="63" customWidth="1"/>
    <col min="8458" max="8458" width="11.33203125" style="63" customWidth="1"/>
    <col min="8459" max="8459" width="12.44140625" style="63" customWidth="1"/>
    <col min="8460" max="8460" width="14.44140625" style="63" customWidth="1"/>
    <col min="8461" max="8461" width="15.109375" style="63" customWidth="1"/>
    <col min="8462" max="8462" width="11.33203125" style="63" customWidth="1"/>
    <col min="8463" max="8463" width="13.109375" style="63" customWidth="1"/>
    <col min="8464" max="8464" width="13" style="63" customWidth="1"/>
    <col min="8465" max="8465" width="14.109375" style="63" customWidth="1"/>
    <col min="8466" max="8466" width="26.5546875" style="63" customWidth="1"/>
    <col min="8467" max="8703" width="8.88671875" style="63" customWidth="1"/>
    <col min="8704" max="8704" width="4.88671875" style="63"/>
    <col min="8705" max="8705" width="8" style="63" customWidth="1"/>
    <col min="8706" max="8706" width="44.5546875" style="63" customWidth="1"/>
    <col min="8707" max="8707" width="49" style="63" customWidth="1"/>
    <col min="8708" max="8708" width="47.88671875" style="63" customWidth="1"/>
    <col min="8709" max="8709" width="47" style="63" customWidth="1"/>
    <col min="8710" max="8710" width="14.6640625" style="63" customWidth="1"/>
    <col min="8711" max="8711" width="15.88671875" style="63" customWidth="1"/>
    <col min="8712" max="8712" width="12.33203125" style="63" customWidth="1"/>
    <col min="8713" max="8713" width="13.44140625" style="63" customWidth="1"/>
    <col min="8714" max="8714" width="11.33203125" style="63" customWidth="1"/>
    <col min="8715" max="8715" width="12.44140625" style="63" customWidth="1"/>
    <col min="8716" max="8716" width="14.44140625" style="63" customWidth="1"/>
    <col min="8717" max="8717" width="15.109375" style="63" customWidth="1"/>
    <col min="8718" max="8718" width="11.33203125" style="63" customWidth="1"/>
    <col min="8719" max="8719" width="13.109375" style="63" customWidth="1"/>
    <col min="8720" max="8720" width="13" style="63" customWidth="1"/>
    <col min="8721" max="8721" width="14.109375" style="63" customWidth="1"/>
    <col min="8722" max="8722" width="26.5546875" style="63" customWidth="1"/>
    <col min="8723" max="8959" width="8.88671875" style="63" customWidth="1"/>
    <col min="8960" max="8960" width="4.88671875" style="63"/>
    <col min="8961" max="8961" width="8" style="63" customWidth="1"/>
    <col min="8962" max="8962" width="44.5546875" style="63" customWidth="1"/>
    <col min="8963" max="8963" width="49" style="63" customWidth="1"/>
    <col min="8964" max="8964" width="47.88671875" style="63" customWidth="1"/>
    <col min="8965" max="8965" width="47" style="63" customWidth="1"/>
    <col min="8966" max="8966" width="14.6640625" style="63" customWidth="1"/>
    <col min="8967" max="8967" width="15.88671875" style="63" customWidth="1"/>
    <col min="8968" max="8968" width="12.33203125" style="63" customWidth="1"/>
    <col min="8969" max="8969" width="13.44140625" style="63" customWidth="1"/>
    <col min="8970" max="8970" width="11.33203125" style="63" customWidth="1"/>
    <col min="8971" max="8971" width="12.44140625" style="63" customWidth="1"/>
    <col min="8972" max="8972" width="14.44140625" style="63" customWidth="1"/>
    <col min="8973" max="8973" width="15.109375" style="63" customWidth="1"/>
    <col min="8974" max="8974" width="11.33203125" style="63" customWidth="1"/>
    <col min="8975" max="8975" width="13.109375" style="63" customWidth="1"/>
    <col min="8976" max="8976" width="13" style="63" customWidth="1"/>
    <col min="8977" max="8977" width="14.109375" style="63" customWidth="1"/>
    <col min="8978" max="8978" width="26.5546875" style="63" customWidth="1"/>
    <col min="8979" max="9215" width="8.88671875" style="63" customWidth="1"/>
    <col min="9216" max="9216" width="4.88671875" style="63"/>
    <col min="9217" max="9217" width="8" style="63" customWidth="1"/>
    <col min="9218" max="9218" width="44.5546875" style="63" customWidth="1"/>
    <col min="9219" max="9219" width="49" style="63" customWidth="1"/>
    <col min="9220" max="9220" width="47.88671875" style="63" customWidth="1"/>
    <col min="9221" max="9221" width="47" style="63" customWidth="1"/>
    <col min="9222" max="9222" width="14.6640625" style="63" customWidth="1"/>
    <col min="9223" max="9223" width="15.88671875" style="63" customWidth="1"/>
    <col min="9224" max="9224" width="12.33203125" style="63" customWidth="1"/>
    <col min="9225" max="9225" width="13.44140625" style="63" customWidth="1"/>
    <col min="9226" max="9226" width="11.33203125" style="63" customWidth="1"/>
    <col min="9227" max="9227" width="12.44140625" style="63" customWidth="1"/>
    <col min="9228" max="9228" width="14.44140625" style="63" customWidth="1"/>
    <col min="9229" max="9229" width="15.109375" style="63" customWidth="1"/>
    <col min="9230" max="9230" width="11.33203125" style="63" customWidth="1"/>
    <col min="9231" max="9231" width="13.109375" style="63" customWidth="1"/>
    <col min="9232" max="9232" width="13" style="63" customWidth="1"/>
    <col min="9233" max="9233" width="14.109375" style="63" customWidth="1"/>
    <col min="9234" max="9234" width="26.5546875" style="63" customWidth="1"/>
    <col min="9235" max="9471" width="8.88671875" style="63" customWidth="1"/>
    <col min="9472" max="9472" width="4.88671875" style="63"/>
    <col min="9473" max="9473" width="8" style="63" customWidth="1"/>
    <col min="9474" max="9474" width="44.5546875" style="63" customWidth="1"/>
    <col min="9475" max="9475" width="49" style="63" customWidth="1"/>
    <col min="9476" max="9476" width="47.88671875" style="63" customWidth="1"/>
    <col min="9477" max="9477" width="47" style="63" customWidth="1"/>
    <col min="9478" max="9478" width="14.6640625" style="63" customWidth="1"/>
    <col min="9479" max="9479" width="15.88671875" style="63" customWidth="1"/>
    <col min="9480" max="9480" width="12.33203125" style="63" customWidth="1"/>
    <col min="9481" max="9481" width="13.44140625" style="63" customWidth="1"/>
    <col min="9482" max="9482" width="11.33203125" style="63" customWidth="1"/>
    <col min="9483" max="9483" width="12.44140625" style="63" customWidth="1"/>
    <col min="9484" max="9484" width="14.44140625" style="63" customWidth="1"/>
    <col min="9485" max="9485" width="15.109375" style="63" customWidth="1"/>
    <col min="9486" max="9486" width="11.33203125" style="63" customWidth="1"/>
    <col min="9487" max="9487" width="13.109375" style="63" customWidth="1"/>
    <col min="9488" max="9488" width="13" style="63" customWidth="1"/>
    <col min="9489" max="9489" width="14.109375" style="63" customWidth="1"/>
    <col min="9490" max="9490" width="26.5546875" style="63" customWidth="1"/>
    <col min="9491" max="9727" width="8.88671875" style="63" customWidth="1"/>
    <col min="9728" max="9728" width="4.88671875" style="63"/>
    <col min="9729" max="9729" width="8" style="63" customWidth="1"/>
    <col min="9730" max="9730" width="44.5546875" style="63" customWidth="1"/>
    <col min="9731" max="9731" width="49" style="63" customWidth="1"/>
    <col min="9732" max="9732" width="47.88671875" style="63" customWidth="1"/>
    <col min="9733" max="9733" width="47" style="63" customWidth="1"/>
    <col min="9734" max="9734" width="14.6640625" style="63" customWidth="1"/>
    <col min="9735" max="9735" width="15.88671875" style="63" customWidth="1"/>
    <col min="9736" max="9736" width="12.33203125" style="63" customWidth="1"/>
    <col min="9737" max="9737" width="13.44140625" style="63" customWidth="1"/>
    <col min="9738" max="9738" width="11.33203125" style="63" customWidth="1"/>
    <col min="9739" max="9739" width="12.44140625" style="63" customWidth="1"/>
    <col min="9740" max="9740" width="14.44140625" style="63" customWidth="1"/>
    <col min="9741" max="9741" width="15.109375" style="63" customWidth="1"/>
    <col min="9742" max="9742" width="11.33203125" style="63" customWidth="1"/>
    <col min="9743" max="9743" width="13.109375" style="63" customWidth="1"/>
    <col min="9744" max="9744" width="13" style="63" customWidth="1"/>
    <col min="9745" max="9745" width="14.109375" style="63" customWidth="1"/>
    <col min="9746" max="9746" width="26.5546875" style="63" customWidth="1"/>
    <col min="9747" max="9983" width="8.88671875" style="63" customWidth="1"/>
    <col min="9984" max="9984" width="4.88671875" style="63"/>
    <col min="9985" max="9985" width="8" style="63" customWidth="1"/>
    <col min="9986" max="9986" width="44.5546875" style="63" customWidth="1"/>
    <col min="9987" max="9987" width="49" style="63" customWidth="1"/>
    <col min="9988" max="9988" width="47.88671875" style="63" customWidth="1"/>
    <col min="9989" max="9989" width="47" style="63" customWidth="1"/>
    <col min="9990" max="9990" width="14.6640625" style="63" customWidth="1"/>
    <col min="9991" max="9991" width="15.88671875" style="63" customWidth="1"/>
    <col min="9992" max="9992" width="12.33203125" style="63" customWidth="1"/>
    <col min="9993" max="9993" width="13.44140625" style="63" customWidth="1"/>
    <col min="9994" max="9994" width="11.33203125" style="63" customWidth="1"/>
    <col min="9995" max="9995" width="12.44140625" style="63" customWidth="1"/>
    <col min="9996" max="9996" width="14.44140625" style="63" customWidth="1"/>
    <col min="9997" max="9997" width="15.109375" style="63" customWidth="1"/>
    <col min="9998" max="9998" width="11.33203125" style="63" customWidth="1"/>
    <col min="9999" max="9999" width="13.109375" style="63" customWidth="1"/>
    <col min="10000" max="10000" width="13" style="63" customWidth="1"/>
    <col min="10001" max="10001" width="14.109375" style="63" customWidth="1"/>
    <col min="10002" max="10002" width="26.5546875" style="63" customWidth="1"/>
    <col min="10003" max="10239" width="8.88671875" style="63" customWidth="1"/>
    <col min="10240" max="10240" width="4.88671875" style="63"/>
    <col min="10241" max="10241" width="8" style="63" customWidth="1"/>
    <col min="10242" max="10242" width="44.5546875" style="63" customWidth="1"/>
    <col min="10243" max="10243" width="49" style="63" customWidth="1"/>
    <col min="10244" max="10244" width="47.88671875" style="63" customWidth="1"/>
    <col min="10245" max="10245" width="47" style="63" customWidth="1"/>
    <col min="10246" max="10246" width="14.6640625" style="63" customWidth="1"/>
    <col min="10247" max="10247" width="15.88671875" style="63" customWidth="1"/>
    <col min="10248" max="10248" width="12.33203125" style="63" customWidth="1"/>
    <col min="10249" max="10249" width="13.44140625" style="63" customWidth="1"/>
    <col min="10250" max="10250" width="11.33203125" style="63" customWidth="1"/>
    <col min="10251" max="10251" width="12.44140625" style="63" customWidth="1"/>
    <col min="10252" max="10252" width="14.44140625" style="63" customWidth="1"/>
    <col min="10253" max="10253" width="15.109375" style="63" customWidth="1"/>
    <col min="10254" max="10254" width="11.33203125" style="63" customWidth="1"/>
    <col min="10255" max="10255" width="13.109375" style="63" customWidth="1"/>
    <col min="10256" max="10256" width="13" style="63" customWidth="1"/>
    <col min="10257" max="10257" width="14.109375" style="63" customWidth="1"/>
    <col min="10258" max="10258" width="26.5546875" style="63" customWidth="1"/>
    <col min="10259" max="10495" width="8.88671875" style="63" customWidth="1"/>
    <col min="10496" max="10496" width="4.88671875" style="63"/>
    <col min="10497" max="10497" width="8" style="63" customWidth="1"/>
    <col min="10498" max="10498" width="44.5546875" style="63" customWidth="1"/>
    <col min="10499" max="10499" width="49" style="63" customWidth="1"/>
    <col min="10500" max="10500" width="47.88671875" style="63" customWidth="1"/>
    <col min="10501" max="10501" width="47" style="63" customWidth="1"/>
    <col min="10502" max="10502" width="14.6640625" style="63" customWidth="1"/>
    <col min="10503" max="10503" width="15.88671875" style="63" customWidth="1"/>
    <col min="10504" max="10504" width="12.33203125" style="63" customWidth="1"/>
    <col min="10505" max="10505" width="13.44140625" style="63" customWidth="1"/>
    <col min="10506" max="10506" width="11.33203125" style="63" customWidth="1"/>
    <col min="10507" max="10507" width="12.44140625" style="63" customWidth="1"/>
    <col min="10508" max="10508" width="14.44140625" style="63" customWidth="1"/>
    <col min="10509" max="10509" width="15.109375" style="63" customWidth="1"/>
    <col min="10510" max="10510" width="11.33203125" style="63" customWidth="1"/>
    <col min="10511" max="10511" width="13.109375" style="63" customWidth="1"/>
    <col min="10512" max="10512" width="13" style="63" customWidth="1"/>
    <col min="10513" max="10513" width="14.109375" style="63" customWidth="1"/>
    <col min="10514" max="10514" width="26.5546875" style="63" customWidth="1"/>
    <col min="10515" max="10751" width="8.88671875" style="63" customWidth="1"/>
    <col min="10752" max="10752" width="4.88671875" style="63"/>
    <col min="10753" max="10753" width="8" style="63" customWidth="1"/>
    <col min="10754" max="10754" width="44.5546875" style="63" customWidth="1"/>
    <col min="10755" max="10755" width="49" style="63" customWidth="1"/>
    <col min="10756" max="10756" width="47.88671875" style="63" customWidth="1"/>
    <col min="10757" max="10757" width="47" style="63" customWidth="1"/>
    <col min="10758" max="10758" width="14.6640625" style="63" customWidth="1"/>
    <col min="10759" max="10759" width="15.88671875" style="63" customWidth="1"/>
    <col min="10760" max="10760" width="12.33203125" style="63" customWidth="1"/>
    <col min="10761" max="10761" width="13.44140625" style="63" customWidth="1"/>
    <col min="10762" max="10762" width="11.33203125" style="63" customWidth="1"/>
    <col min="10763" max="10763" width="12.44140625" style="63" customWidth="1"/>
    <col min="10764" max="10764" width="14.44140625" style="63" customWidth="1"/>
    <col min="10765" max="10765" width="15.109375" style="63" customWidth="1"/>
    <col min="10766" max="10766" width="11.33203125" style="63" customWidth="1"/>
    <col min="10767" max="10767" width="13.109375" style="63" customWidth="1"/>
    <col min="10768" max="10768" width="13" style="63" customWidth="1"/>
    <col min="10769" max="10769" width="14.109375" style="63" customWidth="1"/>
    <col min="10770" max="10770" width="26.5546875" style="63" customWidth="1"/>
    <col min="10771" max="11007" width="8.88671875" style="63" customWidth="1"/>
    <col min="11008" max="11008" width="4.88671875" style="63"/>
    <col min="11009" max="11009" width="8" style="63" customWidth="1"/>
    <col min="11010" max="11010" width="44.5546875" style="63" customWidth="1"/>
    <col min="11011" max="11011" width="49" style="63" customWidth="1"/>
    <col min="11012" max="11012" width="47.88671875" style="63" customWidth="1"/>
    <col min="11013" max="11013" width="47" style="63" customWidth="1"/>
    <col min="11014" max="11014" width="14.6640625" style="63" customWidth="1"/>
    <col min="11015" max="11015" width="15.88671875" style="63" customWidth="1"/>
    <col min="11016" max="11016" width="12.33203125" style="63" customWidth="1"/>
    <col min="11017" max="11017" width="13.44140625" style="63" customWidth="1"/>
    <col min="11018" max="11018" width="11.33203125" style="63" customWidth="1"/>
    <col min="11019" max="11019" width="12.44140625" style="63" customWidth="1"/>
    <col min="11020" max="11020" width="14.44140625" style="63" customWidth="1"/>
    <col min="11021" max="11021" width="15.109375" style="63" customWidth="1"/>
    <col min="11022" max="11022" width="11.33203125" style="63" customWidth="1"/>
    <col min="11023" max="11023" width="13.109375" style="63" customWidth="1"/>
    <col min="11024" max="11024" width="13" style="63" customWidth="1"/>
    <col min="11025" max="11025" width="14.109375" style="63" customWidth="1"/>
    <col min="11026" max="11026" width="26.5546875" style="63" customWidth="1"/>
    <col min="11027" max="11263" width="8.88671875" style="63" customWidth="1"/>
    <col min="11264" max="11264" width="4.88671875" style="63"/>
    <col min="11265" max="11265" width="8" style="63" customWidth="1"/>
    <col min="11266" max="11266" width="44.5546875" style="63" customWidth="1"/>
    <col min="11267" max="11267" width="49" style="63" customWidth="1"/>
    <col min="11268" max="11268" width="47.88671875" style="63" customWidth="1"/>
    <col min="11269" max="11269" width="47" style="63" customWidth="1"/>
    <col min="11270" max="11270" width="14.6640625" style="63" customWidth="1"/>
    <col min="11271" max="11271" width="15.88671875" style="63" customWidth="1"/>
    <col min="11272" max="11272" width="12.33203125" style="63" customWidth="1"/>
    <col min="11273" max="11273" width="13.44140625" style="63" customWidth="1"/>
    <col min="11274" max="11274" width="11.33203125" style="63" customWidth="1"/>
    <col min="11275" max="11275" width="12.44140625" style="63" customWidth="1"/>
    <col min="11276" max="11276" width="14.44140625" style="63" customWidth="1"/>
    <col min="11277" max="11277" width="15.109375" style="63" customWidth="1"/>
    <col min="11278" max="11278" width="11.33203125" style="63" customWidth="1"/>
    <col min="11279" max="11279" width="13.109375" style="63" customWidth="1"/>
    <col min="11280" max="11280" width="13" style="63" customWidth="1"/>
    <col min="11281" max="11281" width="14.109375" style="63" customWidth="1"/>
    <col min="11282" max="11282" width="26.5546875" style="63" customWidth="1"/>
    <col min="11283" max="11519" width="8.88671875" style="63" customWidth="1"/>
    <col min="11520" max="11520" width="4.88671875" style="63"/>
    <col min="11521" max="11521" width="8" style="63" customWidth="1"/>
    <col min="11522" max="11522" width="44.5546875" style="63" customWidth="1"/>
    <col min="11523" max="11523" width="49" style="63" customWidth="1"/>
    <col min="11524" max="11524" width="47.88671875" style="63" customWidth="1"/>
    <col min="11525" max="11525" width="47" style="63" customWidth="1"/>
    <col min="11526" max="11526" width="14.6640625" style="63" customWidth="1"/>
    <col min="11527" max="11527" width="15.88671875" style="63" customWidth="1"/>
    <col min="11528" max="11528" width="12.33203125" style="63" customWidth="1"/>
    <col min="11529" max="11529" width="13.44140625" style="63" customWidth="1"/>
    <col min="11530" max="11530" width="11.33203125" style="63" customWidth="1"/>
    <col min="11531" max="11531" width="12.44140625" style="63" customWidth="1"/>
    <col min="11532" max="11532" width="14.44140625" style="63" customWidth="1"/>
    <col min="11533" max="11533" width="15.109375" style="63" customWidth="1"/>
    <col min="11534" max="11534" width="11.33203125" style="63" customWidth="1"/>
    <col min="11535" max="11535" width="13.109375" style="63" customWidth="1"/>
    <col min="11536" max="11536" width="13" style="63" customWidth="1"/>
    <col min="11537" max="11537" width="14.109375" style="63" customWidth="1"/>
    <col min="11538" max="11538" width="26.5546875" style="63" customWidth="1"/>
    <col min="11539" max="11775" width="8.88671875" style="63" customWidth="1"/>
    <col min="11776" max="11776" width="4.88671875" style="63"/>
    <col min="11777" max="11777" width="8" style="63" customWidth="1"/>
    <col min="11778" max="11778" width="44.5546875" style="63" customWidth="1"/>
    <col min="11779" max="11779" width="49" style="63" customWidth="1"/>
    <col min="11780" max="11780" width="47.88671875" style="63" customWidth="1"/>
    <col min="11781" max="11781" width="47" style="63" customWidth="1"/>
    <col min="11782" max="11782" width="14.6640625" style="63" customWidth="1"/>
    <col min="11783" max="11783" width="15.88671875" style="63" customWidth="1"/>
    <col min="11784" max="11784" width="12.33203125" style="63" customWidth="1"/>
    <col min="11785" max="11785" width="13.44140625" style="63" customWidth="1"/>
    <col min="11786" max="11786" width="11.33203125" style="63" customWidth="1"/>
    <col min="11787" max="11787" width="12.44140625" style="63" customWidth="1"/>
    <col min="11788" max="11788" width="14.44140625" style="63" customWidth="1"/>
    <col min="11789" max="11789" width="15.109375" style="63" customWidth="1"/>
    <col min="11790" max="11790" width="11.33203125" style="63" customWidth="1"/>
    <col min="11791" max="11791" width="13.109375" style="63" customWidth="1"/>
    <col min="11792" max="11792" width="13" style="63" customWidth="1"/>
    <col min="11793" max="11793" width="14.109375" style="63" customWidth="1"/>
    <col min="11794" max="11794" width="26.5546875" style="63" customWidth="1"/>
    <col min="11795" max="12031" width="8.88671875" style="63" customWidth="1"/>
    <col min="12032" max="12032" width="4.88671875" style="63"/>
    <col min="12033" max="12033" width="8" style="63" customWidth="1"/>
    <col min="12034" max="12034" width="44.5546875" style="63" customWidth="1"/>
    <col min="12035" max="12035" width="49" style="63" customWidth="1"/>
    <col min="12036" max="12036" width="47.88671875" style="63" customWidth="1"/>
    <col min="12037" max="12037" width="47" style="63" customWidth="1"/>
    <col min="12038" max="12038" width="14.6640625" style="63" customWidth="1"/>
    <col min="12039" max="12039" width="15.88671875" style="63" customWidth="1"/>
    <col min="12040" max="12040" width="12.33203125" style="63" customWidth="1"/>
    <col min="12041" max="12041" width="13.44140625" style="63" customWidth="1"/>
    <col min="12042" max="12042" width="11.33203125" style="63" customWidth="1"/>
    <col min="12043" max="12043" width="12.44140625" style="63" customWidth="1"/>
    <col min="12044" max="12044" width="14.44140625" style="63" customWidth="1"/>
    <col min="12045" max="12045" width="15.109375" style="63" customWidth="1"/>
    <col min="12046" max="12046" width="11.33203125" style="63" customWidth="1"/>
    <col min="12047" max="12047" width="13.109375" style="63" customWidth="1"/>
    <col min="12048" max="12048" width="13" style="63" customWidth="1"/>
    <col min="12049" max="12049" width="14.109375" style="63" customWidth="1"/>
    <col min="12050" max="12050" width="26.5546875" style="63" customWidth="1"/>
    <col min="12051" max="12287" width="8.88671875" style="63" customWidth="1"/>
    <col min="12288" max="12288" width="4.88671875" style="63"/>
    <col min="12289" max="12289" width="8" style="63" customWidth="1"/>
    <col min="12290" max="12290" width="44.5546875" style="63" customWidth="1"/>
    <col min="12291" max="12291" width="49" style="63" customWidth="1"/>
    <col min="12292" max="12292" width="47.88671875" style="63" customWidth="1"/>
    <col min="12293" max="12293" width="47" style="63" customWidth="1"/>
    <col min="12294" max="12294" width="14.6640625" style="63" customWidth="1"/>
    <col min="12295" max="12295" width="15.88671875" style="63" customWidth="1"/>
    <col min="12296" max="12296" width="12.33203125" style="63" customWidth="1"/>
    <col min="12297" max="12297" width="13.44140625" style="63" customWidth="1"/>
    <col min="12298" max="12298" width="11.33203125" style="63" customWidth="1"/>
    <col min="12299" max="12299" width="12.44140625" style="63" customWidth="1"/>
    <col min="12300" max="12300" width="14.44140625" style="63" customWidth="1"/>
    <col min="12301" max="12301" width="15.109375" style="63" customWidth="1"/>
    <col min="12302" max="12302" width="11.33203125" style="63" customWidth="1"/>
    <col min="12303" max="12303" width="13.109375" style="63" customWidth="1"/>
    <col min="12304" max="12304" width="13" style="63" customWidth="1"/>
    <col min="12305" max="12305" width="14.109375" style="63" customWidth="1"/>
    <col min="12306" max="12306" width="26.5546875" style="63" customWidth="1"/>
    <col min="12307" max="12543" width="8.88671875" style="63" customWidth="1"/>
    <col min="12544" max="12544" width="4.88671875" style="63"/>
    <col min="12545" max="12545" width="8" style="63" customWidth="1"/>
    <col min="12546" max="12546" width="44.5546875" style="63" customWidth="1"/>
    <col min="12547" max="12547" width="49" style="63" customWidth="1"/>
    <col min="12548" max="12548" width="47.88671875" style="63" customWidth="1"/>
    <col min="12549" max="12549" width="47" style="63" customWidth="1"/>
    <col min="12550" max="12550" width="14.6640625" style="63" customWidth="1"/>
    <col min="12551" max="12551" width="15.88671875" style="63" customWidth="1"/>
    <col min="12552" max="12552" width="12.33203125" style="63" customWidth="1"/>
    <col min="12553" max="12553" width="13.44140625" style="63" customWidth="1"/>
    <col min="12554" max="12554" width="11.33203125" style="63" customWidth="1"/>
    <col min="12555" max="12555" width="12.44140625" style="63" customWidth="1"/>
    <col min="12556" max="12556" width="14.44140625" style="63" customWidth="1"/>
    <col min="12557" max="12557" width="15.109375" style="63" customWidth="1"/>
    <col min="12558" max="12558" width="11.33203125" style="63" customWidth="1"/>
    <col min="12559" max="12559" width="13.109375" style="63" customWidth="1"/>
    <col min="12560" max="12560" width="13" style="63" customWidth="1"/>
    <col min="12561" max="12561" width="14.109375" style="63" customWidth="1"/>
    <col min="12562" max="12562" width="26.5546875" style="63" customWidth="1"/>
    <col min="12563" max="12799" width="8.88671875" style="63" customWidth="1"/>
    <col min="12800" max="12800" width="4.88671875" style="63"/>
    <col min="12801" max="12801" width="8" style="63" customWidth="1"/>
    <col min="12802" max="12802" width="44.5546875" style="63" customWidth="1"/>
    <col min="12803" max="12803" width="49" style="63" customWidth="1"/>
    <col min="12804" max="12804" width="47.88671875" style="63" customWidth="1"/>
    <col min="12805" max="12805" width="47" style="63" customWidth="1"/>
    <col min="12806" max="12806" width="14.6640625" style="63" customWidth="1"/>
    <col min="12807" max="12807" width="15.88671875" style="63" customWidth="1"/>
    <col min="12808" max="12808" width="12.33203125" style="63" customWidth="1"/>
    <col min="12809" max="12809" width="13.44140625" style="63" customWidth="1"/>
    <col min="12810" max="12810" width="11.33203125" style="63" customWidth="1"/>
    <col min="12811" max="12811" width="12.44140625" style="63" customWidth="1"/>
    <col min="12812" max="12812" width="14.44140625" style="63" customWidth="1"/>
    <col min="12813" max="12813" width="15.109375" style="63" customWidth="1"/>
    <col min="12814" max="12814" width="11.33203125" style="63" customWidth="1"/>
    <col min="12815" max="12815" width="13.109375" style="63" customWidth="1"/>
    <col min="12816" max="12816" width="13" style="63" customWidth="1"/>
    <col min="12817" max="12817" width="14.109375" style="63" customWidth="1"/>
    <col min="12818" max="12818" width="26.5546875" style="63" customWidth="1"/>
    <col min="12819" max="13055" width="8.88671875" style="63" customWidth="1"/>
    <col min="13056" max="13056" width="4.88671875" style="63"/>
    <col min="13057" max="13057" width="8" style="63" customWidth="1"/>
    <col min="13058" max="13058" width="44.5546875" style="63" customWidth="1"/>
    <col min="13059" max="13059" width="49" style="63" customWidth="1"/>
    <col min="13060" max="13060" width="47.88671875" style="63" customWidth="1"/>
    <col min="13061" max="13061" width="47" style="63" customWidth="1"/>
    <col min="13062" max="13062" width="14.6640625" style="63" customWidth="1"/>
    <col min="13063" max="13063" width="15.88671875" style="63" customWidth="1"/>
    <col min="13064" max="13064" width="12.33203125" style="63" customWidth="1"/>
    <col min="13065" max="13065" width="13.44140625" style="63" customWidth="1"/>
    <col min="13066" max="13066" width="11.33203125" style="63" customWidth="1"/>
    <col min="13067" max="13067" width="12.44140625" style="63" customWidth="1"/>
    <col min="13068" max="13068" width="14.44140625" style="63" customWidth="1"/>
    <col min="13069" max="13069" width="15.109375" style="63" customWidth="1"/>
    <col min="13070" max="13070" width="11.33203125" style="63" customWidth="1"/>
    <col min="13071" max="13071" width="13.109375" style="63" customWidth="1"/>
    <col min="13072" max="13072" width="13" style="63" customWidth="1"/>
    <col min="13073" max="13073" width="14.109375" style="63" customWidth="1"/>
    <col min="13074" max="13074" width="26.5546875" style="63" customWidth="1"/>
    <col min="13075" max="13311" width="8.88671875" style="63" customWidth="1"/>
    <col min="13312" max="13312" width="4.88671875" style="63"/>
    <col min="13313" max="13313" width="8" style="63" customWidth="1"/>
    <col min="13314" max="13314" width="44.5546875" style="63" customWidth="1"/>
    <col min="13315" max="13315" width="49" style="63" customWidth="1"/>
    <col min="13316" max="13316" width="47.88671875" style="63" customWidth="1"/>
    <col min="13317" max="13317" width="47" style="63" customWidth="1"/>
    <col min="13318" max="13318" width="14.6640625" style="63" customWidth="1"/>
    <col min="13319" max="13319" width="15.88671875" style="63" customWidth="1"/>
    <col min="13320" max="13320" width="12.33203125" style="63" customWidth="1"/>
    <col min="13321" max="13321" width="13.44140625" style="63" customWidth="1"/>
    <col min="13322" max="13322" width="11.33203125" style="63" customWidth="1"/>
    <col min="13323" max="13323" width="12.44140625" style="63" customWidth="1"/>
    <col min="13324" max="13324" width="14.44140625" style="63" customWidth="1"/>
    <col min="13325" max="13325" width="15.109375" style="63" customWidth="1"/>
    <col min="13326" max="13326" width="11.33203125" style="63" customWidth="1"/>
    <col min="13327" max="13327" width="13.109375" style="63" customWidth="1"/>
    <col min="13328" max="13328" width="13" style="63" customWidth="1"/>
    <col min="13329" max="13329" width="14.109375" style="63" customWidth="1"/>
    <col min="13330" max="13330" width="26.5546875" style="63" customWidth="1"/>
    <col min="13331" max="13567" width="8.88671875" style="63" customWidth="1"/>
    <col min="13568" max="13568" width="4.88671875" style="63"/>
    <col min="13569" max="13569" width="8" style="63" customWidth="1"/>
    <col min="13570" max="13570" width="44.5546875" style="63" customWidth="1"/>
    <col min="13571" max="13571" width="49" style="63" customWidth="1"/>
    <col min="13572" max="13572" width="47.88671875" style="63" customWidth="1"/>
    <col min="13573" max="13573" width="47" style="63" customWidth="1"/>
    <col min="13574" max="13574" width="14.6640625" style="63" customWidth="1"/>
    <col min="13575" max="13575" width="15.88671875" style="63" customWidth="1"/>
    <col min="13576" max="13576" width="12.33203125" style="63" customWidth="1"/>
    <col min="13577" max="13577" width="13.44140625" style="63" customWidth="1"/>
    <col min="13578" max="13578" width="11.33203125" style="63" customWidth="1"/>
    <col min="13579" max="13579" width="12.44140625" style="63" customWidth="1"/>
    <col min="13580" max="13580" width="14.44140625" style="63" customWidth="1"/>
    <col min="13581" max="13581" width="15.109375" style="63" customWidth="1"/>
    <col min="13582" max="13582" width="11.33203125" style="63" customWidth="1"/>
    <col min="13583" max="13583" width="13.109375" style="63" customWidth="1"/>
    <col min="13584" max="13584" width="13" style="63" customWidth="1"/>
    <col min="13585" max="13585" width="14.109375" style="63" customWidth="1"/>
    <col min="13586" max="13586" width="26.5546875" style="63" customWidth="1"/>
    <col min="13587" max="13823" width="8.88671875" style="63" customWidth="1"/>
    <col min="13824" max="13824" width="4.88671875" style="63"/>
    <col min="13825" max="13825" width="8" style="63" customWidth="1"/>
    <col min="13826" max="13826" width="44.5546875" style="63" customWidth="1"/>
    <col min="13827" max="13827" width="49" style="63" customWidth="1"/>
    <col min="13828" max="13828" width="47.88671875" style="63" customWidth="1"/>
    <col min="13829" max="13829" width="47" style="63" customWidth="1"/>
    <col min="13830" max="13830" width="14.6640625" style="63" customWidth="1"/>
    <col min="13831" max="13831" width="15.88671875" style="63" customWidth="1"/>
    <col min="13832" max="13832" width="12.33203125" style="63" customWidth="1"/>
    <col min="13833" max="13833" width="13.44140625" style="63" customWidth="1"/>
    <col min="13834" max="13834" width="11.33203125" style="63" customWidth="1"/>
    <col min="13835" max="13835" width="12.44140625" style="63" customWidth="1"/>
    <col min="13836" max="13836" width="14.44140625" style="63" customWidth="1"/>
    <col min="13837" max="13837" width="15.109375" style="63" customWidth="1"/>
    <col min="13838" max="13838" width="11.33203125" style="63" customWidth="1"/>
    <col min="13839" max="13839" width="13.109375" style="63" customWidth="1"/>
    <col min="13840" max="13840" width="13" style="63" customWidth="1"/>
    <col min="13841" max="13841" width="14.109375" style="63" customWidth="1"/>
    <col min="13842" max="13842" width="26.5546875" style="63" customWidth="1"/>
    <col min="13843" max="14079" width="8.88671875" style="63" customWidth="1"/>
    <col min="14080" max="14080" width="4.88671875" style="63"/>
    <col min="14081" max="14081" width="8" style="63" customWidth="1"/>
    <col min="14082" max="14082" width="44.5546875" style="63" customWidth="1"/>
    <col min="14083" max="14083" width="49" style="63" customWidth="1"/>
    <col min="14084" max="14084" width="47.88671875" style="63" customWidth="1"/>
    <col min="14085" max="14085" width="47" style="63" customWidth="1"/>
    <col min="14086" max="14086" width="14.6640625" style="63" customWidth="1"/>
    <col min="14087" max="14087" width="15.88671875" style="63" customWidth="1"/>
    <col min="14088" max="14088" width="12.33203125" style="63" customWidth="1"/>
    <col min="14089" max="14089" width="13.44140625" style="63" customWidth="1"/>
    <col min="14090" max="14090" width="11.33203125" style="63" customWidth="1"/>
    <col min="14091" max="14091" width="12.44140625" style="63" customWidth="1"/>
    <col min="14092" max="14092" width="14.44140625" style="63" customWidth="1"/>
    <col min="14093" max="14093" width="15.109375" style="63" customWidth="1"/>
    <col min="14094" max="14094" width="11.33203125" style="63" customWidth="1"/>
    <col min="14095" max="14095" width="13.109375" style="63" customWidth="1"/>
    <col min="14096" max="14096" width="13" style="63" customWidth="1"/>
    <col min="14097" max="14097" width="14.109375" style="63" customWidth="1"/>
    <col min="14098" max="14098" width="26.5546875" style="63" customWidth="1"/>
    <col min="14099" max="14335" width="8.88671875" style="63" customWidth="1"/>
    <col min="14336" max="14336" width="4.88671875" style="63"/>
    <col min="14337" max="14337" width="8" style="63" customWidth="1"/>
    <col min="14338" max="14338" width="44.5546875" style="63" customWidth="1"/>
    <col min="14339" max="14339" width="49" style="63" customWidth="1"/>
    <col min="14340" max="14340" width="47.88671875" style="63" customWidth="1"/>
    <col min="14341" max="14341" width="47" style="63" customWidth="1"/>
    <col min="14342" max="14342" width="14.6640625" style="63" customWidth="1"/>
    <col min="14343" max="14343" width="15.88671875" style="63" customWidth="1"/>
    <col min="14344" max="14344" width="12.33203125" style="63" customWidth="1"/>
    <col min="14345" max="14345" width="13.44140625" style="63" customWidth="1"/>
    <col min="14346" max="14346" width="11.33203125" style="63" customWidth="1"/>
    <col min="14347" max="14347" width="12.44140625" style="63" customWidth="1"/>
    <col min="14348" max="14348" width="14.44140625" style="63" customWidth="1"/>
    <col min="14349" max="14349" width="15.109375" style="63" customWidth="1"/>
    <col min="14350" max="14350" width="11.33203125" style="63" customWidth="1"/>
    <col min="14351" max="14351" width="13.109375" style="63" customWidth="1"/>
    <col min="14352" max="14352" width="13" style="63" customWidth="1"/>
    <col min="14353" max="14353" width="14.109375" style="63" customWidth="1"/>
    <col min="14354" max="14354" width="26.5546875" style="63" customWidth="1"/>
    <col min="14355" max="14591" width="8.88671875" style="63" customWidth="1"/>
    <col min="14592" max="14592" width="4.88671875" style="63"/>
    <col min="14593" max="14593" width="8" style="63" customWidth="1"/>
    <col min="14594" max="14594" width="44.5546875" style="63" customWidth="1"/>
    <col min="14595" max="14595" width="49" style="63" customWidth="1"/>
    <col min="14596" max="14596" width="47.88671875" style="63" customWidth="1"/>
    <col min="14597" max="14597" width="47" style="63" customWidth="1"/>
    <col min="14598" max="14598" width="14.6640625" style="63" customWidth="1"/>
    <col min="14599" max="14599" width="15.88671875" style="63" customWidth="1"/>
    <col min="14600" max="14600" width="12.33203125" style="63" customWidth="1"/>
    <col min="14601" max="14601" width="13.44140625" style="63" customWidth="1"/>
    <col min="14602" max="14602" width="11.33203125" style="63" customWidth="1"/>
    <col min="14603" max="14603" width="12.44140625" style="63" customWidth="1"/>
    <col min="14604" max="14604" width="14.44140625" style="63" customWidth="1"/>
    <col min="14605" max="14605" width="15.109375" style="63" customWidth="1"/>
    <col min="14606" max="14606" width="11.33203125" style="63" customWidth="1"/>
    <col min="14607" max="14607" width="13.109375" style="63" customWidth="1"/>
    <col min="14608" max="14608" width="13" style="63" customWidth="1"/>
    <col min="14609" max="14609" width="14.109375" style="63" customWidth="1"/>
    <col min="14610" max="14610" width="26.5546875" style="63" customWidth="1"/>
    <col min="14611" max="14847" width="8.88671875" style="63" customWidth="1"/>
    <col min="14848" max="14848" width="4.88671875" style="63"/>
    <col min="14849" max="14849" width="8" style="63" customWidth="1"/>
    <col min="14850" max="14850" width="44.5546875" style="63" customWidth="1"/>
    <col min="14851" max="14851" width="49" style="63" customWidth="1"/>
    <col min="14852" max="14852" width="47.88671875" style="63" customWidth="1"/>
    <col min="14853" max="14853" width="47" style="63" customWidth="1"/>
    <col min="14854" max="14854" width="14.6640625" style="63" customWidth="1"/>
    <col min="14855" max="14855" width="15.88671875" style="63" customWidth="1"/>
    <col min="14856" max="14856" width="12.33203125" style="63" customWidth="1"/>
    <col min="14857" max="14857" width="13.44140625" style="63" customWidth="1"/>
    <col min="14858" max="14858" width="11.33203125" style="63" customWidth="1"/>
    <col min="14859" max="14859" width="12.44140625" style="63" customWidth="1"/>
    <col min="14860" max="14860" width="14.44140625" style="63" customWidth="1"/>
    <col min="14861" max="14861" width="15.109375" style="63" customWidth="1"/>
    <col min="14862" max="14862" width="11.33203125" style="63" customWidth="1"/>
    <col min="14863" max="14863" width="13.109375" style="63" customWidth="1"/>
    <col min="14864" max="14864" width="13" style="63" customWidth="1"/>
    <col min="14865" max="14865" width="14.109375" style="63" customWidth="1"/>
    <col min="14866" max="14866" width="26.5546875" style="63" customWidth="1"/>
    <col min="14867" max="15103" width="8.88671875" style="63" customWidth="1"/>
    <col min="15104" max="15104" width="4.88671875" style="63"/>
    <col min="15105" max="15105" width="8" style="63" customWidth="1"/>
    <col min="15106" max="15106" width="44.5546875" style="63" customWidth="1"/>
    <col min="15107" max="15107" width="49" style="63" customWidth="1"/>
    <col min="15108" max="15108" width="47.88671875" style="63" customWidth="1"/>
    <col min="15109" max="15109" width="47" style="63" customWidth="1"/>
    <col min="15110" max="15110" width="14.6640625" style="63" customWidth="1"/>
    <col min="15111" max="15111" width="15.88671875" style="63" customWidth="1"/>
    <col min="15112" max="15112" width="12.33203125" style="63" customWidth="1"/>
    <col min="15113" max="15113" width="13.44140625" style="63" customWidth="1"/>
    <col min="15114" max="15114" width="11.33203125" style="63" customWidth="1"/>
    <col min="15115" max="15115" width="12.44140625" style="63" customWidth="1"/>
    <col min="15116" max="15116" width="14.44140625" style="63" customWidth="1"/>
    <col min="15117" max="15117" width="15.109375" style="63" customWidth="1"/>
    <col min="15118" max="15118" width="11.33203125" style="63" customWidth="1"/>
    <col min="15119" max="15119" width="13.109375" style="63" customWidth="1"/>
    <col min="15120" max="15120" width="13" style="63" customWidth="1"/>
    <col min="15121" max="15121" width="14.109375" style="63" customWidth="1"/>
    <col min="15122" max="15122" width="26.5546875" style="63" customWidth="1"/>
    <col min="15123" max="15359" width="8.88671875" style="63" customWidth="1"/>
    <col min="15360" max="15360" width="4.88671875" style="63"/>
    <col min="15361" max="15361" width="8" style="63" customWidth="1"/>
    <col min="15362" max="15362" width="44.5546875" style="63" customWidth="1"/>
    <col min="15363" max="15363" width="49" style="63" customWidth="1"/>
    <col min="15364" max="15364" width="47.88671875" style="63" customWidth="1"/>
    <col min="15365" max="15365" width="47" style="63" customWidth="1"/>
    <col min="15366" max="15366" width="14.6640625" style="63" customWidth="1"/>
    <col min="15367" max="15367" width="15.88671875" style="63" customWidth="1"/>
    <col min="15368" max="15368" width="12.33203125" style="63" customWidth="1"/>
    <col min="15369" max="15369" width="13.44140625" style="63" customWidth="1"/>
    <col min="15370" max="15370" width="11.33203125" style="63" customWidth="1"/>
    <col min="15371" max="15371" width="12.44140625" style="63" customWidth="1"/>
    <col min="15372" max="15372" width="14.44140625" style="63" customWidth="1"/>
    <col min="15373" max="15373" width="15.109375" style="63" customWidth="1"/>
    <col min="15374" max="15374" width="11.33203125" style="63" customWidth="1"/>
    <col min="15375" max="15375" width="13.109375" style="63" customWidth="1"/>
    <col min="15376" max="15376" width="13" style="63" customWidth="1"/>
    <col min="15377" max="15377" width="14.109375" style="63" customWidth="1"/>
    <col min="15378" max="15378" width="26.5546875" style="63" customWidth="1"/>
    <col min="15379" max="15615" width="8.88671875" style="63" customWidth="1"/>
    <col min="15616" max="15616" width="4.88671875" style="63"/>
    <col min="15617" max="15617" width="8" style="63" customWidth="1"/>
    <col min="15618" max="15618" width="44.5546875" style="63" customWidth="1"/>
    <col min="15619" max="15619" width="49" style="63" customWidth="1"/>
    <col min="15620" max="15620" width="47.88671875" style="63" customWidth="1"/>
    <col min="15621" max="15621" width="47" style="63" customWidth="1"/>
    <col min="15622" max="15622" width="14.6640625" style="63" customWidth="1"/>
    <col min="15623" max="15623" width="15.88671875" style="63" customWidth="1"/>
    <col min="15624" max="15624" width="12.33203125" style="63" customWidth="1"/>
    <col min="15625" max="15625" width="13.44140625" style="63" customWidth="1"/>
    <col min="15626" max="15626" width="11.33203125" style="63" customWidth="1"/>
    <col min="15627" max="15627" width="12.44140625" style="63" customWidth="1"/>
    <col min="15628" max="15628" width="14.44140625" style="63" customWidth="1"/>
    <col min="15629" max="15629" width="15.109375" style="63" customWidth="1"/>
    <col min="15630" max="15630" width="11.33203125" style="63" customWidth="1"/>
    <col min="15631" max="15631" width="13.109375" style="63" customWidth="1"/>
    <col min="15632" max="15632" width="13" style="63" customWidth="1"/>
    <col min="15633" max="15633" width="14.109375" style="63" customWidth="1"/>
    <col min="15634" max="15634" width="26.5546875" style="63" customWidth="1"/>
    <col min="15635" max="15871" width="8.88671875" style="63" customWidth="1"/>
    <col min="15872" max="15872" width="4.88671875" style="63"/>
    <col min="15873" max="15873" width="8" style="63" customWidth="1"/>
    <col min="15874" max="15874" width="44.5546875" style="63" customWidth="1"/>
    <col min="15875" max="15875" width="49" style="63" customWidth="1"/>
    <col min="15876" max="15876" width="47.88671875" style="63" customWidth="1"/>
    <col min="15877" max="15877" width="47" style="63" customWidth="1"/>
    <col min="15878" max="15878" width="14.6640625" style="63" customWidth="1"/>
    <col min="15879" max="15879" width="15.88671875" style="63" customWidth="1"/>
    <col min="15880" max="15880" width="12.33203125" style="63" customWidth="1"/>
    <col min="15881" max="15881" width="13.44140625" style="63" customWidth="1"/>
    <col min="15882" max="15882" width="11.33203125" style="63" customWidth="1"/>
    <col min="15883" max="15883" width="12.44140625" style="63" customWidth="1"/>
    <col min="15884" max="15884" width="14.44140625" style="63" customWidth="1"/>
    <col min="15885" max="15885" width="15.109375" style="63" customWidth="1"/>
    <col min="15886" max="15886" width="11.33203125" style="63" customWidth="1"/>
    <col min="15887" max="15887" width="13.109375" style="63" customWidth="1"/>
    <col min="15888" max="15888" width="13" style="63" customWidth="1"/>
    <col min="15889" max="15889" width="14.109375" style="63" customWidth="1"/>
    <col min="15890" max="15890" width="26.5546875" style="63" customWidth="1"/>
    <col min="15891" max="16127" width="8.88671875" style="63" customWidth="1"/>
    <col min="16128" max="16128" width="4.88671875" style="63"/>
    <col min="16129" max="16129" width="8" style="63" customWidth="1"/>
    <col min="16130" max="16130" width="44.5546875" style="63" customWidth="1"/>
    <col min="16131" max="16131" width="49" style="63" customWidth="1"/>
    <col min="16132" max="16132" width="47.88671875" style="63" customWidth="1"/>
    <col min="16133" max="16133" width="47" style="63" customWidth="1"/>
    <col min="16134" max="16134" width="14.6640625" style="63" customWidth="1"/>
    <col min="16135" max="16135" width="15.88671875" style="63" customWidth="1"/>
    <col min="16136" max="16136" width="12.33203125" style="63" customWidth="1"/>
    <col min="16137" max="16137" width="13.44140625" style="63" customWidth="1"/>
    <col min="16138" max="16138" width="11.33203125" style="63" customWidth="1"/>
    <col min="16139" max="16139" width="12.44140625" style="63" customWidth="1"/>
    <col min="16140" max="16140" width="14.44140625" style="63" customWidth="1"/>
    <col min="16141" max="16141" width="15.109375" style="63" customWidth="1"/>
    <col min="16142" max="16142" width="11.33203125" style="63" customWidth="1"/>
    <col min="16143" max="16143" width="13.109375" style="63" customWidth="1"/>
    <col min="16144" max="16144" width="13" style="63" customWidth="1"/>
    <col min="16145" max="16145" width="14.109375" style="63" customWidth="1"/>
    <col min="16146" max="16146" width="26.5546875" style="63" customWidth="1"/>
    <col min="16147" max="16383" width="8.88671875" style="63" customWidth="1"/>
    <col min="16384" max="16384" width="4.88671875" style="63"/>
  </cols>
  <sheetData>
    <row r="1" spans="1:17" x14ac:dyDescent="0.25">
      <c r="A1" s="89"/>
      <c r="B1" s="89"/>
      <c r="C1" s="89"/>
      <c r="D1" s="89"/>
      <c r="E1" s="226" t="s">
        <v>530</v>
      </c>
    </row>
    <row r="2" spans="1:17" s="229" customFormat="1" x14ac:dyDescent="0.25">
      <c r="A2" s="92" t="s">
        <v>542</v>
      </c>
      <c r="B2" s="92"/>
      <c r="C2" s="92"/>
      <c r="D2" s="92"/>
      <c r="E2" s="227"/>
      <c r="F2" s="228"/>
      <c r="G2" s="228"/>
    </row>
    <row r="3" spans="1:17" s="229" customFormat="1" x14ac:dyDescent="0.25">
      <c r="A3" s="92" t="s">
        <v>883</v>
      </c>
      <c r="B3" s="92"/>
      <c r="C3" s="92"/>
      <c r="D3" s="92"/>
      <c r="E3" s="227"/>
      <c r="F3" s="228"/>
      <c r="G3" s="228"/>
    </row>
    <row r="4" spans="1:17" x14ac:dyDescent="0.25">
      <c r="A4" s="89"/>
      <c r="B4" s="89"/>
      <c r="C4" s="89"/>
      <c r="D4" s="89"/>
      <c r="E4" s="106"/>
    </row>
    <row r="5" spans="1:17" ht="17.399999999999999" x14ac:dyDescent="0.25">
      <c r="A5" s="762" t="s">
        <v>55</v>
      </c>
      <c r="B5" s="762"/>
      <c r="C5" s="762"/>
      <c r="D5" s="762"/>
      <c r="E5" s="762"/>
      <c r="F5" s="230"/>
      <c r="G5" s="230"/>
    </row>
    <row r="6" spans="1:17" ht="17.399999999999999" x14ac:dyDescent="0.25">
      <c r="A6" s="89"/>
      <c r="B6" s="231"/>
      <c r="C6" s="231"/>
      <c r="D6" s="231"/>
      <c r="E6" s="231"/>
      <c r="F6" s="228"/>
    </row>
    <row r="7" spans="1:17" ht="36.75" customHeight="1" x14ac:dyDescent="0.25">
      <c r="A7" s="115" t="s">
        <v>924</v>
      </c>
      <c r="B7" s="116" t="s">
        <v>180</v>
      </c>
      <c r="C7" s="116" t="s">
        <v>131</v>
      </c>
      <c r="D7" s="116" t="s">
        <v>130</v>
      </c>
      <c r="E7" s="116" t="s">
        <v>892</v>
      </c>
      <c r="F7" s="41"/>
      <c r="G7" s="41"/>
      <c r="H7" s="42"/>
      <c r="I7" s="35"/>
      <c r="J7" s="42"/>
      <c r="K7" s="35"/>
      <c r="L7" s="42"/>
      <c r="M7" s="35"/>
      <c r="N7" s="42"/>
      <c r="O7" s="35"/>
      <c r="P7" s="35"/>
      <c r="Q7" s="35"/>
    </row>
    <row r="8" spans="1:17" s="69" customFormat="1" ht="69.599999999999994" x14ac:dyDescent="0.25">
      <c r="A8" s="232"/>
      <c r="B8" s="233" t="s">
        <v>1328</v>
      </c>
      <c r="C8" s="234" t="s">
        <v>1329</v>
      </c>
      <c r="D8" s="234" t="s">
        <v>1330</v>
      </c>
      <c r="E8" s="235" t="s">
        <v>1331</v>
      </c>
      <c r="F8" s="236"/>
      <c r="G8" s="236"/>
      <c r="H8" s="237"/>
      <c r="I8" s="237"/>
      <c r="J8" s="237"/>
      <c r="K8" s="237"/>
      <c r="L8" s="237"/>
      <c r="M8" s="238"/>
      <c r="N8" s="237"/>
      <c r="O8" s="238"/>
      <c r="P8" s="238"/>
      <c r="Q8" s="238"/>
    </row>
    <row r="9" spans="1:17" s="69" customFormat="1" ht="40.200000000000003" customHeight="1" x14ac:dyDescent="0.25">
      <c r="A9" s="117" t="s">
        <v>650</v>
      </c>
      <c r="B9" s="118" t="s">
        <v>1342</v>
      </c>
      <c r="C9" s="119">
        <v>3</v>
      </c>
      <c r="D9" s="119">
        <v>5</v>
      </c>
      <c r="E9" s="119">
        <v>0</v>
      </c>
      <c r="F9" s="68"/>
      <c r="G9" s="68"/>
      <c r="H9" s="68"/>
      <c r="I9" s="68"/>
      <c r="J9" s="68"/>
      <c r="K9" s="68"/>
      <c r="L9" s="68"/>
      <c r="M9" s="68"/>
      <c r="N9" s="68"/>
      <c r="O9" s="68"/>
      <c r="P9" s="68"/>
      <c r="Q9" s="68"/>
    </row>
    <row r="10" spans="1:17" s="69" customFormat="1" ht="40.5" customHeight="1" x14ac:dyDescent="0.25">
      <c r="A10" s="120" t="s">
        <v>751</v>
      </c>
      <c r="B10" s="121" t="s">
        <v>1342</v>
      </c>
      <c r="C10" s="123">
        <v>3</v>
      </c>
      <c r="D10" s="123">
        <v>5</v>
      </c>
      <c r="E10" s="123">
        <v>0</v>
      </c>
      <c r="F10" s="68"/>
      <c r="G10" s="68"/>
      <c r="H10" s="68"/>
      <c r="I10" s="68"/>
      <c r="J10" s="68"/>
      <c r="K10" s="68"/>
      <c r="L10" s="68"/>
      <c r="M10" s="68"/>
      <c r="N10" s="68"/>
      <c r="O10" s="68"/>
      <c r="P10" s="68"/>
      <c r="Q10" s="68"/>
    </row>
    <row r="11" spans="1:17" s="69" customFormat="1" ht="108" x14ac:dyDescent="0.25">
      <c r="A11" s="162"/>
      <c r="B11" s="239" t="s">
        <v>117</v>
      </c>
      <c r="C11" s="240" t="s">
        <v>1332</v>
      </c>
      <c r="D11" s="240" t="s">
        <v>1333</v>
      </c>
      <c r="E11" s="241"/>
      <c r="F11" s="68"/>
      <c r="G11" s="68"/>
      <c r="H11" s="68"/>
      <c r="I11" s="68"/>
      <c r="J11" s="68"/>
      <c r="K11" s="68"/>
      <c r="L11" s="68"/>
      <c r="M11" s="68"/>
      <c r="N11" s="68"/>
      <c r="O11" s="68"/>
      <c r="P11" s="68"/>
      <c r="Q11" s="68"/>
    </row>
    <row r="12" spans="1:17" s="69" customFormat="1" ht="54" x14ac:dyDescent="0.25">
      <c r="A12" s="162"/>
      <c r="B12" s="239"/>
      <c r="C12" s="240"/>
      <c r="D12" s="240" t="s">
        <v>1334</v>
      </c>
      <c r="E12" s="242"/>
      <c r="F12" s="68"/>
      <c r="G12" s="68"/>
      <c r="H12" s="68"/>
      <c r="I12" s="68"/>
      <c r="J12" s="68"/>
      <c r="K12" s="68"/>
      <c r="L12" s="68"/>
      <c r="M12" s="68"/>
      <c r="N12" s="68"/>
      <c r="O12" s="68"/>
      <c r="P12" s="68"/>
      <c r="Q12" s="68"/>
    </row>
    <row r="13" spans="1:17" s="69" customFormat="1" ht="33" customHeight="1" x14ac:dyDescent="0.25">
      <c r="A13" s="122">
        <v>2</v>
      </c>
      <c r="B13" s="118" t="s">
        <v>1343</v>
      </c>
      <c r="C13" s="160">
        <v>1</v>
      </c>
      <c r="D13" s="119">
        <v>3</v>
      </c>
      <c r="E13" s="119">
        <v>0</v>
      </c>
      <c r="F13" s="68"/>
      <c r="G13" s="68"/>
      <c r="H13" s="68"/>
      <c r="I13" s="68"/>
      <c r="J13" s="68"/>
      <c r="K13" s="68"/>
      <c r="L13" s="68"/>
      <c r="M13" s="68"/>
      <c r="N13" s="68"/>
      <c r="O13" s="68"/>
      <c r="P13" s="68"/>
      <c r="Q13" s="68"/>
    </row>
    <row r="14" spans="1:17" s="69" customFormat="1" ht="33" customHeight="1" x14ac:dyDescent="0.25">
      <c r="A14" s="120" t="s">
        <v>752</v>
      </c>
      <c r="B14" s="121" t="s">
        <v>1344</v>
      </c>
      <c r="C14" s="123">
        <v>1</v>
      </c>
      <c r="D14" s="123">
        <v>3</v>
      </c>
      <c r="E14" s="123">
        <v>0</v>
      </c>
      <c r="F14" s="68"/>
      <c r="G14" s="68"/>
      <c r="H14" s="68"/>
      <c r="I14" s="68"/>
      <c r="J14" s="68"/>
      <c r="K14" s="68"/>
      <c r="L14" s="68"/>
      <c r="M14" s="68"/>
      <c r="N14" s="68"/>
      <c r="O14" s="68"/>
      <c r="P14" s="68"/>
      <c r="Q14" s="68"/>
    </row>
    <row r="15" spans="1:17" s="69" customFormat="1" ht="119.25" customHeight="1" x14ac:dyDescent="0.25">
      <c r="A15" s="162"/>
      <c r="B15" s="239" t="s">
        <v>117</v>
      </c>
      <c r="C15" s="242" t="s">
        <v>1335</v>
      </c>
      <c r="D15" s="240" t="s">
        <v>1336</v>
      </c>
      <c r="E15" s="243"/>
      <c r="F15" s="68"/>
      <c r="G15" s="68"/>
      <c r="H15" s="68"/>
      <c r="I15" s="68"/>
      <c r="J15" s="68"/>
      <c r="K15" s="68"/>
      <c r="L15" s="68"/>
      <c r="M15" s="68"/>
      <c r="N15" s="68"/>
      <c r="O15" s="68"/>
      <c r="P15" s="68"/>
      <c r="Q15" s="68"/>
    </row>
    <row r="16" spans="1:17" s="69" customFormat="1" ht="18" hidden="1" x14ac:dyDescent="0.25">
      <c r="A16" s="162"/>
      <c r="B16" s="239"/>
      <c r="C16" s="243"/>
      <c r="D16" s="243"/>
      <c r="E16" s="243"/>
      <c r="F16" s="68"/>
      <c r="G16" s="68"/>
      <c r="H16" s="68"/>
      <c r="I16" s="68"/>
      <c r="J16" s="68"/>
      <c r="K16" s="68"/>
      <c r="L16" s="68"/>
      <c r="M16" s="68"/>
      <c r="N16" s="68"/>
      <c r="O16" s="68"/>
      <c r="P16" s="68"/>
      <c r="Q16" s="68"/>
    </row>
    <row r="17" spans="1:17" s="69" customFormat="1" ht="18" hidden="1" x14ac:dyDescent="0.25">
      <c r="A17" s="120" t="s">
        <v>753</v>
      </c>
      <c r="B17" s="121" t="s">
        <v>886</v>
      </c>
      <c r="C17" s="123"/>
      <c r="D17" s="123"/>
      <c r="E17" s="123"/>
      <c r="F17" s="68"/>
      <c r="G17" s="68"/>
      <c r="H17" s="68"/>
      <c r="I17" s="68"/>
      <c r="J17" s="68"/>
      <c r="K17" s="68"/>
      <c r="L17" s="68"/>
      <c r="M17" s="68"/>
      <c r="N17" s="68"/>
      <c r="O17" s="68"/>
      <c r="P17" s="68"/>
      <c r="Q17" s="68"/>
    </row>
    <row r="18" spans="1:17" s="69" customFormat="1" ht="18" hidden="1" x14ac:dyDescent="0.25">
      <c r="A18" s="162"/>
      <c r="B18" s="239" t="s">
        <v>117</v>
      </c>
      <c r="C18" s="243"/>
      <c r="D18" s="243"/>
      <c r="E18" s="243"/>
      <c r="F18" s="68"/>
      <c r="G18" s="68"/>
      <c r="H18" s="68"/>
      <c r="I18" s="68"/>
      <c r="J18" s="68"/>
      <c r="K18" s="68"/>
      <c r="L18" s="68"/>
      <c r="M18" s="68"/>
      <c r="N18" s="68"/>
      <c r="O18" s="68"/>
      <c r="P18" s="68"/>
      <c r="Q18" s="68"/>
    </row>
    <row r="19" spans="1:17" s="69" customFormat="1" ht="63" customHeight="1" x14ac:dyDescent="0.25">
      <c r="A19" s="162"/>
      <c r="B19" s="239"/>
      <c r="C19" s="240"/>
      <c r="D19" s="244" t="s">
        <v>1337</v>
      </c>
      <c r="E19" s="243"/>
      <c r="F19" s="68"/>
      <c r="G19" s="68"/>
      <c r="H19" s="68"/>
      <c r="I19" s="68"/>
      <c r="J19" s="68"/>
      <c r="K19" s="68"/>
      <c r="L19" s="68"/>
      <c r="M19" s="68"/>
      <c r="N19" s="68"/>
      <c r="O19" s="68"/>
      <c r="P19" s="68"/>
      <c r="Q19" s="68"/>
    </row>
    <row r="20" spans="1:17" s="245" customFormat="1" ht="76.5" customHeight="1" x14ac:dyDescent="0.25">
      <c r="A20" s="161"/>
      <c r="B20" s="118" t="s">
        <v>1338</v>
      </c>
      <c r="C20" s="160" t="s">
        <v>1339</v>
      </c>
      <c r="D20" s="160" t="s">
        <v>1340</v>
      </c>
      <c r="E20" s="119" t="s">
        <v>1331</v>
      </c>
      <c r="F20" s="230"/>
      <c r="G20" s="230"/>
      <c r="H20" s="230"/>
      <c r="I20" s="230"/>
      <c r="J20" s="230"/>
      <c r="K20" s="230"/>
      <c r="L20" s="230"/>
      <c r="M20" s="230"/>
      <c r="N20" s="230"/>
      <c r="O20" s="230"/>
      <c r="P20" s="230"/>
      <c r="Q20" s="230"/>
    </row>
    <row r="21" spans="1:17" s="69" customFormat="1" ht="18" x14ac:dyDescent="0.25">
      <c r="A21" s="246"/>
      <c r="B21" s="246"/>
      <c r="C21" s="247"/>
      <c r="D21" s="248"/>
      <c r="E21" s="163"/>
      <c r="F21" s="68"/>
      <c r="G21" s="68"/>
      <c r="H21" s="68"/>
      <c r="I21" s="68"/>
      <c r="J21" s="68"/>
      <c r="K21" s="68"/>
      <c r="L21" s="68"/>
      <c r="M21" s="68"/>
      <c r="N21" s="68"/>
      <c r="O21" s="68"/>
      <c r="P21" s="68"/>
      <c r="Q21" s="68"/>
    </row>
    <row r="22" spans="1:17" s="69" customFormat="1" ht="18" x14ac:dyDescent="0.25">
      <c r="A22" s="246"/>
      <c r="B22" s="763" t="s">
        <v>951</v>
      </c>
      <c r="C22" s="763"/>
      <c r="D22" s="248"/>
      <c r="E22" s="163"/>
      <c r="F22" s="68"/>
      <c r="G22" s="68"/>
      <c r="H22" s="68"/>
      <c r="I22" s="68"/>
      <c r="J22" s="68"/>
      <c r="K22" s="68"/>
      <c r="L22" s="68"/>
      <c r="M22" s="68"/>
      <c r="N22" s="68"/>
      <c r="O22" s="68"/>
      <c r="P22" s="68"/>
      <c r="Q22" s="68"/>
    </row>
    <row r="23" spans="1:17" s="69" customFormat="1" ht="18" x14ac:dyDescent="0.25">
      <c r="A23" s="246"/>
      <c r="B23" s="249" t="s">
        <v>952</v>
      </c>
      <c r="C23" s="249"/>
      <c r="D23" s="248"/>
      <c r="E23" s="163"/>
      <c r="F23" s="68"/>
      <c r="G23" s="68"/>
      <c r="H23" s="68"/>
      <c r="I23" s="68"/>
      <c r="J23" s="68"/>
      <c r="K23" s="68"/>
      <c r="L23" s="68"/>
      <c r="M23" s="68"/>
      <c r="N23" s="68"/>
      <c r="O23" s="68"/>
      <c r="P23" s="68"/>
      <c r="Q23" s="68"/>
    </row>
    <row r="24" spans="1:17" s="69" customFormat="1" ht="18" x14ac:dyDescent="0.25">
      <c r="A24" s="246"/>
      <c r="B24" s="249"/>
      <c r="C24" s="249"/>
      <c r="D24" s="248"/>
      <c r="E24" s="163"/>
      <c r="F24" s="68"/>
      <c r="G24" s="68"/>
      <c r="H24" s="68"/>
      <c r="I24" s="68"/>
      <c r="J24" s="68"/>
      <c r="K24" s="68"/>
      <c r="L24" s="68"/>
      <c r="M24" s="68"/>
      <c r="N24" s="68"/>
      <c r="O24" s="68"/>
      <c r="P24" s="68"/>
      <c r="Q24" s="68"/>
    </row>
    <row r="25" spans="1:17" s="69" customFormat="1" ht="18.75" customHeight="1" x14ac:dyDescent="0.25">
      <c r="A25" s="246"/>
      <c r="B25" s="246"/>
      <c r="C25" s="246"/>
      <c r="D25" s="246"/>
      <c r="E25" s="163"/>
      <c r="F25" s="68"/>
      <c r="G25" s="68"/>
      <c r="H25" s="68"/>
      <c r="I25" s="68"/>
      <c r="J25" s="68"/>
      <c r="K25" s="68"/>
      <c r="L25" s="68"/>
      <c r="M25" s="68"/>
      <c r="N25" s="68"/>
      <c r="O25" s="68"/>
      <c r="P25" s="68"/>
      <c r="Q25" s="68"/>
    </row>
    <row r="26" spans="1:17" s="69" customFormat="1" ht="18" x14ac:dyDescent="0.25">
      <c r="A26" s="246" t="s">
        <v>181</v>
      </c>
      <c r="B26" s="246" t="s">
        <v>1341</v>
      </c>
      <c r="C26" s="246"/>
      <c r="D26" s="755" t="s">
        <v>982</v>
      </c>
      <c r="E26" s="755"/>
      <c r="G26" s="68"/>
      <c r="H26" s="68"/>
      <c r="I26" s="68"/>
      <c r="J26" s="68"/>
      <c r="K26" s="68"/>
      <c r="L26" s="68"/>
      <c r="M26" s="68"/>
      <c r="N26" s="68"/>
      <c r="O26" s="68"/>
      <c r="P26" s="68"/>
      <c r="Q26" s="68"/>
    </row>
    <row r="27" spans="1:17" ht="34.950000000000003" customHeight="1" x14ac:dyDescent="0.25">
      <c r="A27" s="89"/>
      <c r="B27" s="89"/>
      <c r="C27" s="250" t="s">
        <v>70</v>
      </c>
      <c r="D27" s="821"/>
      <c r="E27" s="821"/>
      <c r="F27" s="69"/>
      <c r="H27" s="67"/>
      <c r="I27" s="67"/>
      <c r="J27" s="67"/>
      <c r="K27" s="67"/>
      <c r="L27" s="67"/>
      <c r="M27" s="67"/>
      <c r="N27" s="67"/>
      <c r="O27" s="67"/>
      <c r="P27" s="67"/>
      <c r="Q27" s="67"/>
    </row>
    <row r="28" spans="1:17" ht="18" x14ac:dyDescent="0.25">
      <c r="A28" s="89"/>
      <c r="B28" s="89"/>
      <c r="C28" s="89"/>
      <c r="D28" s="764"/>
      <c r="E28" s="765"/>
      <c r="F28" s="251"/>
    </row>
    <row r="29" spans="1:17" x14ac:dyDescent="0.25">
      <c r="A29" s="89"/>
      <c r="B29" s="89"/>
      <c r="C29" s="89"/>
      <c r="D29" s="89"/>
      <c r="E29" s="106"/>
    </row>
    <row r="30" spans="1:17" x14ac:dyDescent="0.25">
      <c r="A30" s="89"/>
      <c r="B30" s="89"/>
      <c r="C30" s="89"/>
      <c r="D30" s="89"/>
      <c r="E30" s="106"/>
    </row>
    <row r="31" spans="1:17" x14ac:dyDescent="0.25">
      <c r="A31" s="89"/>
      <c r="B31" s="89"/>
      <c r="C31" s="89"/>
      <c r="D31" s="89"/>
      <c r="E31" s="106"/>
    </row>
    <row r="32" spans="1:17" x14ac:dyDescent="0.25">
      <c r="A32" s="89"/>
      <c r="B32" s="89"/>
      <c r="C32" s="89"/>
      <c r="D32" s="89"/>
      <c r="E32" s="106"/>
    </row>
    <row r="33" spans="1:7" x14ac:dyDescent="0.25">
      <c r="A33" s="89"/>
      <c r="B33" s="89"/>
      <c r="C33" s="89"/>
      <c r="D33" s="89"/>
      <c r="E33" s="106"/>
      <c r="F33" s="63"/>
      <c r="G33" s="63"/>
    </row>
    <row r="34" spans="1:7" x14ac:dyDescent="0.25">
      <c r="F34" s="63"/>
      <c r="G34" s="63"/>
    </row>
    <row r="35" spans="1:7" x14ac:dyDescent="0.25">
      <c r="F35" s="63"/>
      <c r="G35" s="63"/>
    </row>
    <row r="36" spans="1:7" x14ac:dyDescent="0.25">
      <c r="F36" s="63"/>
      <c r="G36" s="63"/>
    </row>
    <row r="37" spans="1:7" x14ac:dyDescent="0.25">
      <c r="F37" s="63"/>
      <c r="G37" s="63"/>
    </row>
    <row r="38" spans="1:7" x14ac:dyDescent="0.25">
      <c r="F38" s="63"/>
      <c r="G38" s="63"/>
    </row>
    <row r="39" spans="1:7" x14ac:dyDescent="0.25">
      <c r="F39" s="63"/>
      <c r="G39" s="63"/>
    </row>
    <row r="40" spans="1:7" x14ac:dyDescent="0.25">
      <c r="F40" s="63"/>
      <c r="G40" s="63"/>
    </row>
    <row r="41" spans="1:7" x14ac:dyDescent="0.25">
      <c r="F41" s="63"/>
      <c r="G41" s="63"/>
    </row>
    <row r="42" spans="1:7" x14ac:dyDescent="0.25">
      <c r="F42" s="63"/>
      <c r="G42" s="63"/>
    </row>
    <row r="43" spans="1:7" x14ac:dyDescent="0.25">
      <c r="F43" s="63"/>
      <c r="G43" s="63"/>
    </row>
    <row r="44" spans="1:7" x14ac:dyDescent="0.25">
      <c r="F44" s="63"/>
      <c r="G44" s="63"/>
    </row>
    <row r="45" spans="1:7" x14ac:dyDescent="0.25">
      <c r="F45" s="63"/>
      <c r="G45" s="63"/>
    </row>
    <row r="46" spans="1:7" x14ac:dyDescent="0.25">
      <c r="F46" s="63"/>
      <c r="G46" s="63"/>
    </row>
    <row r="47" spans="1:7" x14ac:dyDescent="0.25">
      <c r="F47" s="63"/>
      <c r="G47" s="63"/>
    </row>
    <row r="48" spans="1:7" x14ac:dyDescent="0.25">
      <c r="F48" s="63"/>
      <c r="G48" s="63"/>
    </row>
    <row r="49" spans="5:7" x14ac:dyDescent="0.25">
      <c r="E49" s="63"/>
      <c r="F49" s="63"/>
      <c r="G49" s="63"/>
    </row>
    <row r="50" spans="5:7" x14ac:dyDescent="0.25">
      <c r="E50" s="63"/>
      <c r="F50" s="63"/>
      <c r="G50" s="63"/>
    </row>
    <row r="51" spans="5:7" x14ac:dyDescent="0.25">
      <c r="E51" s="63"/>
      <c r="F51" s="63"/>
      <c r="G51" s="63"/>
    </row>
    <row r="52" spans="5:7" x14ac:dyDescent="0.25">
      <c r="E52" s="63"/>
      <c r="F52" s="63"/>
      <c r="G52" s="63"/>
    </row>
    <row r="53" spans="5:7" x14ac:dyDescent="0.25">
      <c r="E53" s="63"/>
      <c r="F53" s="63"/>
      <c r="G53" s="63"/>
    </row>
    <row r="54" spans="5:7" x14ac:dyDescent="0.25">
      <c r="E54" s="63"/>
      <c r="F54" s="63"/>
      <c r="G54" s="63"/>
    </row>
    <row r="55" spans="5:7" x14ac:dyDescent="0.25">
      <c r="E55" s="63"/>
      <c r="F55" s="63"/>
      <c r="G55" s="63"/>
    </row>
    <row r="56" spans="5:7" x14ac:dyDescent="0.25">
      <c r="E56" s="63"/>
      <c r="F56" s="63"/>
      <c r="G56" s="63"/>
    </row>
    <row r="57" spans="5:7" x14ac:dyDescent="0.25">
      <c r="E57" s="63"/>
      <c r="F57" s="63"/>
      <c r="G57" s="63"/>
    </row>
    <row r="58" spans="5:7" x14ac:dyDescent="0.25">
      <c r="E58" s="63"/>
      <c r="F58" s="63"/>
      <c r="G58" s="63"/>
    </row>
    <row r="59" spans="5:7" x14ac:dyDescent="0.25">
      <c r="E59" s="63"/>
      <c r="F59" s="63"/>
      <c r="G59" s="63"/>
    </row>
    <row r="68" spans="5:7" x14ac:dyDescent="0.25">
      <c r="E68" s="63"/>
      <c r="F68" s="63"/>
      <c r="G68" s="63"/>
    </row>
    <row r="69" spans="5:7" x14ac:dyDescent="0.25">
      <c r="E69" s="63"/>
      <c r="F69" s="63"/>
      <c r="G69" s="63"/>
    </row>
    <row r="70" spans="5:7" x14ac:dyDescent="0.25">
      <c r="E70" s="63"/>
      <c r="F70" s="63"/>
      <c r="G70" s="63"/>
    </row>
    <row r="71" spans="5:7" x14ac:dyDescent="0.25">
      <c r="E71" s="63"/>
      <c r="F71" s="63"/>
      <c r="G71" s="63"/>
    </row>
    <row r="72" spans="5:7" x14ac:dyDescent="0.25">
      <c r="E72" s="63"/>
      <c r="F72" s="63"/>
      <c r="G72" s="63"/>
    </row>
    <row r="73" spans="5:7" x14ac:dyDescent="0.25">
      <c r="E73" s="63"/>
      <c r="F73" s="63"/>
      <c r="G73" s="63"/>
    </row>
    <row r="74" spans="5:7" x14ac:dyDescent="0.25">
      <c r="E74" s="63"/>
      <c r="F74" s="63"/>
      <c r="G74" s="63"/>
    </row>
    <row r="75" spans="5:7" x14ac:dyDescent="0.25">
      <c r="E75" s="63"/>
      <c r="F75" s="63"/>
      <c r="G75" s="63"/>
    </row>
    <row r="76" spans="5:7" x14ac:dyDescent="0.25">
      <c r="E76" s="63"/>
      <c r="F76" s="63"/>
      <c r="G76" s="63"/>
    </row>
    <row r="77" spans="5:7" x14ac:dyDescent="0.25">
      <c r="E77" s="63"/>
      <c r="F77" s="63"/>
      <c r="G77" s="63"/>
    </row>
    <row r="78" spans="5:7" x14ac:dyDescent="0.25">
      <c r="E78" s="63"/>
      <c r="F78" s="63"/>
      <c r="G78" s="63"/>
    </row>
    <row r="79" spans="5:7" x14ac:dyDescent="0.25">
      <c r="E79" s="63"/>
      <c r="F79" s="63"/>
      <c r="G79" s="63"/>
    </row>
    <row r="80" spans="5:7" x14ac:dyDescent="0.25">
      <c r="E80" s="63"/>
      <c r="F80" s="63"/>
      <c r="G80" s="63"/>
    </row>
  </sheetData>
  <mergeCells count="5">
    <mergeCell ref="A5:E5"/>
    <mergeCell ref="B22:C22"/>
    <mergeCell ref="D26:E26"/>
    <mergeCell ref="D27:E27"/>
    <mergeCell ref="D28:E28"/>
  </mergeCells>
  <phoneticPr fontId="3" type="noConversion"/>
  <printOptions horizontalCentered="1"/>
  <pageMargins left="0.23622047244094491" right="0.27559055118110237" top="0.23622047244094491" bottom="0.23622047244094491" header="0.11811023622047245" footer="0.11811023622047245"/>
  <pageSetup paperSize="9" scale="51" fitToHeight="2" orientation="portrait" r:id="rId1"/>
  <headerFooter alignWithMargins="0"/>
  <rowBreaks count="1" manualBreakCount="1">
    <brk id="29"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4"/>
  <sheetViews>
    <sheetView view="pageBreakPreview" topLeftCell="A453" zoomScale="73" zoomScaleNormal="55" zoomScaleSheetLayoutView="73" workbookViewId="0">
      <selection sqref="A1:XFD1"/>
    </sheetView>
  </sheetViews>
  <sheetFormatPr defaultColWidth="9.109375" defaultRowHeight="18" x14ac:dyDescent="0.25"/>
  <cols>
    <col min="1" max="1" width="7.88671875" style="38" customWidth="1"/>
    <col min="2" max="2" width="67.44140625" style="27" customWidth="1"/>
    <col min="3" max="3" width="13.109375" style="52" customWidth="1"/>
    <col min="4" max="16" width="13.6640625" style="53" customWidth="1"/>
    <col min="17" max="17" width="20.88671875" style="27" customWidth="1"/>
    <col min="18" max="18" width="56" style="27" customWidth="1"/>
    <col min="19" max="19" width="14.44140625" style="27" customWidth="1"/>
    <col min="20" max="21" width="12.44140625" style="27" customWidth="1"/>
    <col min="22" max="16384" width="9.109375" style="27"/>
  </cols>
  <sheetData>
    <row r="1" spans="1:24" x14ac:dyDescent="0.25">
      <c r="A1" s="54" t="s">
        <v>542</v>
      </c>
    </row>
    <row r="2" spans="1:24" x14ac:dyDescent="0.25">
      <c r="A2" s="54" t="s">
        <v>883</v>
      </c>
      <c r="B2" s="55"/>
      <c r="Q2" s="53" t="s">
        <v>959</v>
      </c>
    </row>
    <row r="3" spans="1:24" ht="15.6" x14ac:dyDescent="0.25">
      <c r="A3" s="769" t="s">
        <v>65</v>
      </c>
      <c r="B3" s="769"/>
      <c r="C3" s="769"/>
      <c r="D3" s="769"/>
      <c r="E3" s="769"/>
      <c r="F3" s="769"/>
      <c r="G3" s="769"/>
      <c r="H3" s="769"/>
      <c r="I3" s="769"/>
      <c r="J3" s="769"/>
      <c r="K3" s="769"/>
      <c r="L3" s="769"/>
      <c r="M3" s="769"/>
      <c r="N3" s="769"/>
      <c r="O3" s="769"/>
      <c r="P3" s="769"/>
    </row>
    <row r="5" spans="1:24" ht="15.75" customHeight="1" x14ac:dyDescent="0.25">
      <c r="E5" s="766" t="s">
        <v>22</v>
      </c>
      <c r="F5" s="767"/>
      <c r="G5" s="767"/>
      <c r="H5" s="767"/>
      <c r="I5" s="767"/>
      <c r="J5" s="767"/>
      <c r="K5" s="767"/>
      <c r="L5" s="767"/>
      <c r="M5" s="767"/>
      <c r="N5" s="767"/>
      <c r="O5" s="767"/>
      <c r="P5" s="768"/>
      <c r="Q5" s="56" t="s">
        <v>7</v>
      </c>
    </row>
    <row r="6" spans="1:24" ht="36" customHeight="1" x14ac:dyDescent="0.25">
      <c r="A6" s="154" t="s">
        <v>1083</v>
      </c>
      <c r="B6" s="152" t="s">
        <v>6</v>
      </c>
      <c r="C6" s="152" t="s">
        <v>1396</v>
      </c>
      <c r="D6" s="155" t="s">
        <v>1131</v>
      </c>
      <c r="E6" s="56" t="s">
        <v>11</v>
      </c>
      <c r="F6" s="126" t="s">
        <v>12</v>
      </c>
      <c r="G6" s="126" t="s">
        <v>13</v>
      </c>
      <c r="H6" s="126" t="s">
        <v>14</v>
      </c>
      <c r="I6" s="126" t="s">
        <v>15</v>
      </c>
      <c r="J6" s="126" t="s">
        <v>16</v>
      </c>
      <c r="K6" s="126" t="s">
        <v>17</v>
      </c>
      <c r="L6" s="126" t="s">
        <v>882</v>
      </c>
      <c r="M6" s="126" t="s">
        <v>18</v>
      </c>
      <c r="N6" s="126" t="s">
        <v>19</v>
      </c>
      <c r="O6" s="126" t="s">
        <v>20</v>
      </c>
      <c r="P6" s="126" t="s">
        <v>21</v>
      </c>
      <c r="Q6" s="57" t="s">
        <v>23</v>
      </c>
    </row>
    <row r="7" spans="1:24" ht="36" customHeight="1" x14ac:dyDescent="0.25">
      <c r="A7" s="134"/>
      <c r="B7" s="153"/>
      <c r="C7" s="153"/>
      <c r="D7" s="156"/>
      <c r="E7" s="58"/>
      <c r="F7" s="127"/>
      <c r="G7" s="127"/>
      <c r="H7" s="127"/>
      <c r="I7" s="127"/>
      <c r="J7" s="127"/>
      <c r="K7" s="127"/>
      <c r="L7" s="127"/>
      <c r="M7" s="127"/>
      <c r="N7" s="127"/>
      <c r="O7" s="127"/>
      <c r="P7" s="127"/>
      <c r="Q7" s="58" t="s">
        <v>66</v>
      </c>
    </row>
    <row r="8" spans="1:24" x14ac:dyDescent="0.25">
      <c r="A8" s="164"/>
      <c r="B8" s="129" t="s">
        <v>1084</v>
      </c>
      <c r="C8" s="129"/>
      <c r="D8" s="165"/>
      <c r="E8" s="165"/>
      <c r="F8" s="165"/>
      <c r="G8" s="165"/>
      <c r="H8" s="125"/>
      <c r="I8" s="125"/>
      <c r="J8" s="125"/>
      <c r="K8" s="125"/>
      <c r="L8" s="125"/>
      <c r="M8" s="125"/>
      <c r="N8" s="125"/>
      <c r="O8" s="125"/>
      <c r="P8" s="125"/>
      <c r="Q8" s="51"/>
      <c r="R8" s="59"/>
      <c r="S8" s="59"/>
      <c r="T8" s="22"/>
      <c r="U8" s="22"/>
      <c r="V8" s="16"/>
      <c r="W8" s="16"/>
      <c r="X8" s="16"/>
    </row>
    <row r="9" spans="1:24" x14ac:dyDescent="0.25">
      <c r="A9" s="166">
        <v>1</v>
      </c>
      <c r="B9" s="131" t="s">
        <v>642</v>
      </c>
      <c r="C9" s="132" t="s">
        <v>1085</v>
      </c>
      <c r="D9" s="167">
        <v>6972</v>
      </c>
      <c r="E9" s="167">
        <v>6972</v>
      </c>
      <c r="F9" s="167">
        <v>6972</v>
      </c>
      <c r="G9" s="167">
        <v>6972</v>
      </c>
      <c r="H9" s="28"/>
      <c r="I9" s="28"/>
      <c r="J9" s="28"/>
      <c r="K9" s="28"/>
      <c r="L9" s="28"/>
      <c r="M9" s="28"/>
      <c r="N9" s="28"/>
      <c r="O9" s="28"/>
      <c r="P9" s="28"/>
      <c r="Q9" s="60">
        <f>P9/D9</f>
        <v>0</v>
      </c>
      <c r="R9" s="17"/>
      <c r="S9" s="22"/>
      <c r="T9" s="18"/>
      <c r="U9" s="18"/>
      <c r="V9" s="16"/>
      <c r="W9" s="16"/>
      <c r="X9" s="16"/>
    </row>
    <row r="10" spans="1:24" x14ac:dyDescent="0.25">
      <c r="A10" s="166">
        <v>2</v>
      </c>
      <c r="B10" s="131" t="s">
        <v>643</v>
      </c>
      <c r="C10" s="132" t="s">
        <v>1085</v>
      </c>
      <c r="D10" s="167">
        <v>5364</v>
      </c>
      <c r="E10" s="167">
        <v>5364</v>
      </c>
      <c r="F10" s="167">
        <v>5364</v>
      </c>
      <c r="G10" s="167">
        <v>5364</v>
      </c>
      <c r="H10" s="28"/>
      <c r="I10" s="28"/>
      <c r="J10" s="28"/>
      <c r="K10" s="28"/>
      <c r="L10" s="28"/>
      <c r="M10" s="28"/>
      <c r="N10" s="28"/>
      <c r="O10" s="28"/>
      <c r="P10" s="28"/>
      <c r="Q10" s="60">
        <f t="shared" ref="Q10:Q73" si="0">P10/D10</f>
        <v>0</v>
      </c>
      <c r="R10" s="17"/>
      <c r="S10" s="22"/>
      <c r="T10" s="18"/>
      <c r="U10" s="18"/>
      <c r="V10" s="16"/>
      <c r="W10" s="16"/>
      <c r="X10" s="16"/>
    </row>
    <row r="11" spans="1:24" x14ac:dyDescent="0.25">
      <c r="A11" s="166">
        <v>3</v>
      </c>
      <c r="B11" s="131" t="s">
        <v>644</v>
      </c>
      <c r="C11" s="132" t="s">
        <v>1085</v>
      </c>
      <c r="D11" s="167">
        <v>3990</v>
      </c>
      <c r="E11" s="167">
        <v>3990</v>
      </c>
      <c r="F11" s="167">
        <v>3990</v>
      </c>
      <c r="G11" s="167">
        <v>3990</v>
      </c>
      <c r="H11" s="28"/>
      <c r="I11" s="28"/>
      <c r="J11" s="28"/>
      <c r="K11" s="28"/>
      <c r="L11" s="28"/>
      <c r="M11" s="28"/>
      <c r="N11" s="28"/>
      <c r="O11" s="28"/>
      <c r="P11" s="28"/>
      <c r="Q11" s="60">
        <f t="shared" si="0"/>
        <v>0</v>
      </c>
      <c r="R11" s="17"/>
      <c r="S11" s="22"/>
      <c r="T11" s="18"/>
      <c r="U11" s="18"/>
      <c r="V11" s="16"/>
      <c r="W11" s="16"/>
      <c r="X11" s="16"/>
    </row>
    <row r="12" spans="1:24" x14ac:dyDescent="0.25">
      <c r="A12" s="166">
        <v>4</v>
      </c>
      <c r="B12" s="131" t="s">
        <v>645</v>
      </c>
      <c r="C12" s="132" t="s">
        <v>1086</v>
      </c>
      <c r="D12" s="167">
        <v>3135</v>
      </c>
      <c r="E12" s="167">
        <v>3135</v>
      </c>
      <c r="F12" s="167">
        <v>3135</v>
      </c>
      <c r="G12" s="167">
        <v>3135</v>
      </c>
      <c r="H12" s="28"/>
      <c r="I12" s="28"/>
      <c r="J12" s="28"/>
      <c r="K12" s="28"/>
      <c r="L12" s="28"/>
      <c r="M12" s="28"/>
      <c r="N12" s="28"/>
      <c r="O12" s="28"/>
      <c r="P12" s="28"/>
      <c r="Q12" s="60">
        <f t="shared" si="0"/>
        <v>0</v>
      </c>
      <c r="R12" s="17"/>
      <c r="S12" s="22"/>
      <c r="T12" s="18"/>
      <c r="U12" s="18"/>
      <c r="V12" s="16"/>
      <c r="W12" s="16"/>
      <c r="X12" s="16"/>
    </row>
    <row r="13" spans="1:24" x14ac:dyDescent="0.25">
      <c r="A13" s="166">
        <v>5</v>
      </c>
      <c r="B13" s="131" t="s">
        <v>646</v>
      </c>
      <c r="C13" s="132" t="s">
        <v>1086</v>
      </c>
      <c r="D13" s="167">
        <v>5364</v>
      </c>
      <c r="E13" s="167">
        <v>5364</v>
      </c>
      <c r="F13" s="167">
        <v>5364</v>
      </c>
      <c r="G13" s="167">
        <v>5364</v>
      </c>
      <c r="H13" s="28"/>
      <c r="I13" s="28"/>
      <c r="J13" s="28"/>
      <c r="K13" s="28"/>
      <c r="L13" s="28"/>
      <c r="M13" s="28"/>
      <c r="N13" s="28"/>
      <c r="O13" s="28"/>
      <c r="P13" s="28"/>
      <c r="Q13" s="60">
        <f t="shared" si="0"/>
        <v>0</v>
      </c>
      <c r="R13" s="17"/>
      <c r="S13" s="22"/>
      <c r="T13" s="18"/>
      <c r="U13" s="18"/>
      <c r="V13" s="16"/>
      <c r="W13" s="16"/>
      <c r="X13" s="16"/>
    </row>
    <row r="14" spans="1:24" x14ac:dyDescent="0.25">
      <c r="A14" s="166">
        <v>6</v>
      </c>
      <c r="B14" s="131" t="s">
        <v>647</v>
      </c>
      <c r="C14" s="132" t="s">
        <v>1086</v>
      </c>
      <c r="D14" s="167">
        <v>4290</v>
      </c>
      <c r="E14" s="167">
        <v>4290</v>
      </c>
      <c r="F14" s="167">
        <v>4290</v>
      </c>
      <c r="G14" s="167">
        <v>4290</v>
      </c>
      <c r="H14" s="28"/>
      <c r="I14" s="28"/>
      <c r="J14" s="28"/>
      <c r="K14" s="28"/>
      <c r="L14" s="28"/>
      <c r="M14" s="28"/>
      <c r="N14" s="28"/>
      <c r="O14" s="28"/>
      <c r="P14" s="28"/>
      <c r="Q14" s="60">
        <f t="shared" si="0"/>
        <v>0</v>
      </c>
      <c r="R14" s="17"/>
      <c r="S14" s="22"/>
      <c r="T14" s="18"/>
      <c r="U14" s="18"/>
      <c r="V14" s="16"/>
      <c r="W14" s="16"/>
      <c r="X14" s="16"/>
    </row>
    <row r="15" spans="1:24" x14ac:dyDescent="0.25">
      <c r="A15" s="166">
        <v>7</v>
      </c>
      <c r="B15" s="131" t="s">
        <v>648</v>
      </c>
      <c r="C15" s="132" t="s">
        <v>1086</v>
      </c>
      <c r="D15" s="167">
        <v>3217</v>
      </c>
      <c r="E15" s="167">
        <v>3217</v>
      </c>
      <c r="F15" s="167">
        <v>3217</v>
      </c>
      <c r="G15" s="167">
        <v>3217</v>
      </c>
      <c r="H15" s="28"/>
      <c r="I15" s="28"/>
      <c r="J15" s="28"/>
      <c r="K15" s="28"/>
      <c r="L15" s="28"/>
      <c r="M15" s="28"/>
      <c r="N15" s="28"/>
      <c r="O15" s="28"/>
      <c r="P15" s="28"/>
      <c r="Q15" s="60">
        <f t="shared" si="0"/>
        <v>0</v>
      </c>
      <c r="R15" s="17"/>
      <c r="S15" s="22"/>
      <c r="T15" s="18"/>
      <c r="U15" s="18"/>
      <c r="V15" s="16"/>
      <c r="W15" s="16"/>
      <c r="X15" s="16"/>
    </row>
    <row r="16" spans="1:24" x14ac:dyDescent="0.25">
      <c r="A16" s="166">
        <v>8</v>
      </c>
      <c r="B16" s="131" t="s">
        <v>649</v>
      </c>
      <c r="C16" s="132" t="s">
        <v>1086</v>
      </c>
      <c r="D16" s="167">
        <v>2681</v>
      </c>
      <c r="E16" s="167">
        <v>2681</v>
      </c>
      <c r="F16" s="167">
        <v>2681</v>
      </c>
      <c r="G16" s="167">
        <v>2681</v>
      </c>
      <c r="H16" s="28"/>
      <c r="I16" s="28"/>
      <c r="J16" s="28"/>
      <c r="K16" s="28"/>
      <c r="L16" s="28"/>
      <c r="M16" s="28"/>
      <c r="N16" s="28"/>
      <c r="O16" s="28"/>
      <c r="P16" s="28"/>
      <c r="Q16" s="60">
        <f t="shared" si="0"/>
        <v>0</v>
      </c>
      <c r="R16" s="17"/>
      <c r="S16" s="22"/>
      <c r="T16" s="18"/>
      <c r="U16" s="18"/>
      <c r="V16" s="16"/>
      <c r="W16" s="16"/>
      <c r="X16" s="16"/>
    </row>
    <row r="17" spans="1:24" x14ac:dyDescent="0.25">
      <c r="A17" s="166">
        <v>9</v>
      </c>
      <c r="B17" s="131" t="s">
        <v>1087</v>
      </c>
      <c r="C17" s="132" t="s">
        <v>1086</v>
      </c>
      <c r="D17" s="167">
        <v>16485</v>
      </c>
      <c r="E17" s="167">
        <v>16485</v>
      </c>
      <c r="F17" s="167">
        <v>16485</v>
      </c>
      <c r="G17" s="167">
        <v>16485</v>
      </c>
      <c r="H17" s="28"/>
      <c r="I17" s="28"/>
      <c r="J17" s="28"/>
      <c r="K17" s="28"/>
      <c r="L17" s="28"/>
      <c r="M17" s="28"/>
      <c r="N17" s="28"/>
      <c r="O17" s="28"/>
      <c r="P17" s="28"/>
      <c r="Q17" s="60">
        <f t="shared" si="0"/>
        <v>0</v>
      </c>
      <c r="R17" s="17"/>
      <c r="S17" s="22"/>
      <c r="T17" s="18"/>
      <c r="U17" s="18"/>
      <c r="V17" s="16"/>
      <c r="W17" s="16"/>
      <c r="X17" s="16"/>
    </row>
    <row r="18" spans="1:24" x14ac:dyDescent="0.25">
      <c r="A18" s="166">
        <v>10</v>
      </c>
      <c r="B18" s="131" t="s">
        <v>1088</v>
      </c>
      <c r="C18" s="132" t="s">
        <v>1086</v>
      </c>
      <c r="D18" s="167">
        <v>26377</v>
      </c>
      <c r="E18" s="167">
        <v>26377</v>
      </c>
      <c r="F18" s="167">
        <v>26377</v>
      </c>
      <c r="G18" s="167">
        <v>26377</v>
      </c>
      <c r="H18" s="28"/>
      <c r="I18" s="28"/>
      <c r="J18" s="28"/>
      <c r="K18" s="28"/>
      <c r="L18" s="28"/>
      <c r="M18" s="28"/>
      <c r="N18" s="28"/>
      <c r="O18" s="28"/>
      <c r="P18" s="28"/>
      <c r="Q18" s="60">
        <f t="shared" si="0"/>
        <v>0</v>
      </c>
      <c r="R18" s="17"/>
      <c r="S18" s="22"/>
      <c r="T18" s="18"/>
      <c r="U18" s="18"/>
      <c r="V18" s="16"/>
      <c r="W18" s="16"/>
      <c r="X18" s="16"/>
    </row>
    <row r="19" spans="1:24" x14ac:dyDescent="0.25">
      <c r="A19" s="166">
        <v>11</v>
      </c>
      <c r="B19" s="131" t="s">
        <v>1089</v>
      </c>
      <c r="C19" s="132" t="s">
        <v>1086</v>
      </c>
      <c r="D19" s="167">
        <v>31325</v>
      </c>
      <c r="E19" s="167">
        <v>31325</v>
      </c>
      <c r="F19" s="167">
        <v>31325</v>
      </c>
      <c r="G19" s="167">
        <v>31325</v>
      </c>
      <c r="H19" s="28"/>
      <c r="I19" s="28"/>
      <c r="J19" s="28"/>
      <c r="K19" s="28"/>
      <c r="L19" s="28"/>
      <c r="M19" s="28"/>
      <c r="N19" s="28"/>
      <c r="O19" s="28"/>
      <c r="P19" s="28"/>
      <c r="Q19" s="60">
        <f t="shared" si="0"/>
        <v>0</v>
      </c>
      <c r="R19" s="17"/>
      <c r="S19" s="22"/>
      <c r="T19" s="18"/>
      <c r="U19" s="18"/>
      <c r="V19" s="16"/>
      <c r="W19" s="16"/>
      <c r="X19" s="16"/>
    </row>
    <row r="20" spans="1:24" x14ac:dyDescent="0.25">
      <c r="A20" s="166">
        <v>12</v>
      </c>
      <c r="B20" s="131" t="s">
        <v>1090</v>
      </c>
      <c r="C20" s="132" t="s">
        <v>1086</v>
      </c>
      <c r="D20" s="167">
        <v>14561</v>
      </c>
      <c r="E20" s="167">
        <v>14561</v>
      </c>
      <c r="F20" s="167">
        <v>14561</v>
      </c>
      <c r="G20" s="167">
        <v>14561</v>
      </c>
      <c r="H20" s="28"/>
      <c r="I20" s="28"/>
      <c r="J20" s="28"/>
      <c r="K20" s="28"/>
      <c r="L20" s="28"/>
      <c r="M20" s="28"/>
      <c r="N20" s="28"/>
      <c r="O20" s="28"/>
      <c r="P20" s="28"/>
      <c r="Q20" s="60">
        <f t="shared" si="0"/>
        <v>0</v>
      </c>
      <c r="R20" s="17"/>
      <c r="S20" s="22"/>
      <c r="T20" s="18"/>
      <c r="U20" s="18"/>
      <c r="V20" s="16"/>
      <c r="W20" s="16"/>
      <c r="X20" s="16"/>
    </row>
    <row r="21" spans="1:24" x14ac:dyDescent="0.25">
      <c r="A21" s="166">
        <v>13</v>
      </c>
      <c r="B21" s="131" t="s">
        <v>1091</v>
      </c>
      <c r="C21" s="132" t="s">
        <v>1086</v>
      </c>
      <c r="D21" s="167">
        <v>11648</v>
      </c>
      <c r="E21" s="167">
        <v>11648</v>
      </c>
      <c r="F21" s="167">
        <v>11648</v>
      </c>
      <c r="G21" s="167">
        <v>11648</v>
      </c>
      <c r="H21" s="28"/>
      <c r="I21" s="28"/>
      <c r="J21" s="28"/>
      <c r="K21" s="28"/>
      <c r="L21" s="28"/>
      <c r="M21" s="28"/>
      <c r="N21" s="28"/>
      <c r="O21" s="28"/>
      <c r="P21" s="28"/>
      <c r="Q21" s="60">
        <f t="shared" si="0"/>
        <v>0</v>
      </c>
      <c r="R21" s="17"/>
      <c r="S21" s="22"/>
      <c r="T21" s="18"/>
      <c r="U21" s="18"/>
      <c r="V21" s="16"/>
      <c r="W21" s="16"/>
      <c r="X21" s="16"/>
    </row>
    <row r="22" spans="1:24" x14ac:dyDescent="0.25">
      <c r="A22" s="166">
        <v>14</v>
      </c>
      <c r="B22" s="131" t="s">
        <v>1092</v>
      </c>
      <c r="C22" s="132" t="s">
        <v>1086</v>
      </c>
      <c r="D22" s="167">
        <v>6988</v>
      </c>
      <c r="E22" s="167">
        <v>6988</v>
      </c>
      <c r="F22" s="167">
        <v>6988</v>
      </c>
      <c r="G22" s="167">
        <v>6988</v>
      </c>
      <c r="H22" s="28"/>
      <c r="I22" s="28"/>
      <c r="J22" s="28"/>
      <c r="K22" s="28"/>
      <c r="L22" s="28"/>
      <c r="M22" s="28"/>
      <c r="N22" s="28"/>
      <c r="O22" s="28"/>
      <c r="P22" s="28"/>
      <c r="Q22" s="60">
        <f t="shared" si="0"/>
        <v>0</v>
      </c>
      <c r="R22" s="17"/>
      <c r="S22" s="22"/>
      <c r="T22" s="18"/>
      <c r="U22" s="18"/>
      <c r="V22" s="16"/>
      <c r="W22" s="16"/>
      <c r="X22" s="16"/>
    </row>
    <row r="23" spans="1:24" x14ac:dyDescent="0.25">
      <c r="A23" s="166">
        <v>15</v>
      </c>
      <c r="B23" s="131" t="s">
        <v>1093</v>
      </c>
      <c r="C23" s="132" t="s">
        <v>1086</v>
      </c>
      <c r="D23" s="167">
        <v>9250</v>
      </c>
      <c r="E23" s="167">
        <v>9250</v>
      </c>
      <c r="F23" s="167">
        <v>9250</v>
      </c>
      <c r="G23" s="167">
        <v>9250</v>
      </c>
      <c r="H23" s="28"/>
      <c r="I23" s="28"/>
      <c r="J23" s="28"/>
      <c r="K23" s="28"/>
      <c r="L23" s="28"/>
      <c r="M23" s="28"/>
      <c r="N23" s="28"/>
      <c r="O23" s="28"/>
      <c r="P23" s="28"/>
      <c r="Q23" s="60">
        <f t="shared" si="0"/>
        <v>0</v>
      </c>
      <c r="R23" s="17"/>
      <c r="S23" s="22"/>
      <c r="T23" s="18"/>
      <c r="U23" s="18"/>
      <c r="V23" s="16"/>
      <c r="W23" s="16"/>
      <c r="X23" s="16"/>
    </row>
    <row r="24" spans="1:24" x14ac:dyDescent="0.25">
      <c r="A24" s="166">
        <v>16</v>
      </c>
      <c r="B24" s="131" t="s">
        <v>1094</v>
      </c>
      <c r="C24" s="132" t="s">
        <v>1086</v>
      </c>
      <c r="D24" s="167">
        <v>7516</v>
      </c>
      <c r="E24" s="167">
        <v>7516</v>
      </c>
      <c r="F24" s="167">
        <v>7516</v>
      </c>
      <c r="G24" s="167">
        <v>7516</v>
      </c>
      <c r="H24" s="28"/>
      <c r="I24" s="28"/>
      <c r="J24" s="28"/>
      <c r="K24" s="28"/>
      <c r="L24" s="28"/>
      <c r="M24" s="28"/>
      <c r="N24" s="28"/>
      <c r="O24" s="28"/>
      <c r="P24" s="28"/>
      <c r="Q24" s="60">
        <f t="shared" si="0"/>
        <v>0</v>
      </c>
      <c r="R24" s="17"/>
      <c r="S24" s="22"/>
      <c r="T24" s="18"/>
      <c r="U24" s="18"/>
      <c r="V24" s="16"/>
      <c r="W24" s="16"/>
      <c r="X24" s="16"/>
    </row>
    <row r="25" spans="1:24" x14ac:dyDescent="0.25">
      <c r="A25" s="166">
        <v>17</v>
      </c>
      <c r="B25" s="131" t="s">
        <v>1095</v>
      </c>
      <c r="C25" s="132" t="s">
        <v>1086</v>
      </c>
      <c r="D25" s="167">
        <v>5782</v>
      </c>
      <c r="E25" s="167">
        <v>5782</v>
      </c>
      <c r="F25" s="167">
        <v>5782</v>
      </c>
      <c r="G25" s="167">
        <v>5782</v>
      </c>
      <c r="H25" s="28"/>
      <c r="I25" s="28"/>
      <c r="J25" s="28"/>
      <c r="K25" s="28"/>
      <c r="L25" s="28"/>
      <c r="M25" s="28"/>
      <c r="N25" s="28"/>
      <c r="O25" s="28"/>
      <c r="P25" s="28"/>
      <c r="Q25" s="60">
        <f t="shared" si="0"/>
        <v>0</v>
      </c>
      <c r="R25" s="17"/>
      <c r="S25" s="22"/>
      <c r="T25" s="18"/>
      <c r="U25" s="18"/>
      <c r="V25" s="16"/>
      <c r="W25" s="16"/>
      <c r="X25" s="16"/>
    </row>
    <row r="26" spans="1:24" x14ac:dyDescent="0.25">
      <c r="A26" s="166">
        <v>18</v>
      </c>
      <c r="B26" s="131" t="s">
        <v>1096</v>
      </c>
      <c r="C26" s="132" t="s">
        <v>1086</v>
      </c>
      <c r="D26" s="168">
        <v>27476</v>
      </c>
      <c r="E26" s="168">
        <v>27476</v>
      </c>
      <c r="F26" s="168">
        <v>27476</v>
      </c>
      <c r="G26" s="168">
        <v>27476</v>
      </c>
      <c r="H26" s="30"/>
      <c r="I26" s="30"/>
      <c r="J26" s="30"/>
      <c r="K26" s="30"/>
      <c r="L26" s="30"/>
      <c r="M26" s="30"/>
      <c r="N26" s="30"/>
      <c r="O26" s="30"/>
      <c r="P26" s="30"/>
      <c r="Q26" s="60">
        <f t="shared" si="0"/>
        <v>0</v>
      </c>
      <c r="R26" s="17"/>
      <c r="S26" s="22"/>
      <c r="T26" s="18"/>
      <c r="U26" s="18"/>
      <c r="V26" s="16"/>
      <c r="W26" s="16"/>
      <c r="X26" s="16"/>
    </row>
    <row r="27" spans="1:24" x14ac:dyDescent="0.25">
      <c r="A27" s="166">
        <v>19</v>
      </c>
      <c r="B27" s="131" t="s">
        <v>754</v>
      </c>
      <c r="C27" s="132" t="s">
        <v>1086</v>
      </c>
      <c r="D27" s="168">
        <v>35722</v>
      </c>
      <c r="E27" s="168">
        <v>35722</v>
      </c>
      <c r="F27" s="168">
        <v>35722</v>
      </c>
      <c r="G27" s="168">
        <v>35722</v>
      </c>
      <c r="H27" s="30"/>
      <c r="I27" s="30"/>
      <c r="J27" s="30"/>
      <c r="K27" s="30"/>
      <c r="L27" s="30"/>
      <c r="M27" s="30"/>
      <c r="N27" s="30"/>
      <c r="O27" s="30"/>
      <c r="P27" s="30"/>
      <c r="Q27" s="60">
        <f t="shared" si="0"/>
        <v>0</v>
      </c>
      <c r="R27" s="17"/>
      <c r="S27" s="22"/>
      <c r="T27" s="18"/>
      <c r="U27" s="18"/>
      <c r="V27" s="16"/>
      <c r="W27" s="16"/>
      <c r="X27" s="16"/>
    </row>
    <row r="28" spans="1:24" x14ac:dyDescent="0.25">
      <c r="A28" s="166">
        <v>20</v>
      </c>
      <c r="B28" s="131" t="s">
        <v>755</v>
      </c>
      <c r="C28" s="132" t="s">
        <v>1086</v>
      </c>
      <c r="D28" s="168">
        <v>43967</v>
      </c>
      <c r="E28" s="168">
        <v>43967</v>
      </c>
      <c r="F28" s="168">
        <v>43967</v>
      </c>
      <c r="G28" s="168">
        <v>43967</v>
      </c>
      <c r="H28" s="30"/>
      <c r="I28" s="30"/>
      <c r="J28" s="30"/>
      <c r="K28" s="30"/>
      <c r="L28" s="30"/>
      <c r="M28" s="30"/>
      <c r="N28" s="30"/>
      <c r="O28" s="30"/>
      <c r="P28" s="30"/>
      <c r="Q28" s="60">
        <f t="shared" si="0"/>
        <v>0</v>
      </c>
      <c r="R28" s="17"/>
      <c r="S28" s="22"/>
      <c r="T28" s="18"/>
      <c r="U28" s="18"/>
      <c r="V28" s="16"/>
      <c r="W28" s="16"/>
      <c r="X28" s="16"/>
    </row>
    <row r="29" spans="1:24" x14ac:dyDescent="0.25">
      <c r="A29" s="166">
        <v>21</v>
      </c>
      <c r="B29" s="131" t="s">
        <v>756</v>
      </c>
      <c r="C29" s="132" t="s">
        <v>1086</v>
      </c>
      <c r="D29" s="168">
        <v>52209</v>
      </c>
      <c r="E29" s="168">
        <v>52209</v>
      </c>
      <c r="F29" s="168">
        <v>52209</v>
      </c>
      <c r="G29" s="168">
        <v>52209</v>
      </c>
      <c r="H29" s="30"/>
      <c r="I29" s="30"/>
      <c r="J29" s="30"/>
      <c r="K29" s="30"/>
      <c r="L29" s="30"/>
      <c r="M29" s="30"/>
      <c r="N29" s="30"/>
      <c r="O29" s="30"/>
      <c r="P29" s="30"/>
      <c r="Q29" s="60">
        <f t="shared" si="0"/>
        <v>0</v>
      </c>
      <c r="R29" s="17"/>
      <c r="S29" s="22"/>
      <c r="T29" s="18"/>
      <c r="U29" s="18"/>
      <c r="V29" s="16"/>
      <c r="W29" s="16"/>
      <c r="X29" s="16"/>
    </row>
    <row r="30" spans="1:24" x14ac:dyDescent="0.25">
      <c r="A30" s="166">
        <v>22</v>
      </c>
      <c r="B30" s="131" t="s">
        <v>757</v>
      </c>
      <c r="C30" s="132" t="s">
        <v>1086</v>
      </c>
      <c r="D30" s="168">
        <v>21981</v>
      </c>
      <c r="E30" s="168">
        <v>21981</v>
      </c>
      <c r="F30" s="168">
        <v>21981</v>
      </c>
      <c r="G30" s="168">
        <v>21981</v>
      </c>
      <c r="H30" s="30"/>
      <c r="I30" s="30"/>
      <c r="J30" s="30"/>
      <c r="K30" s="30"/>
      <c r="L30" s="30"/>
      <c r="M30" s="30"/>
      <c r="N30" s="30"/>
      <c r="O30" s="30"/>
      <c r="P30" s="30"/>
      <c r="Q30" s="60">
        <f t="shared" si="0"/>
        <v>0</v>
      </c>
      <c r="R30" s="17"/>
      <c r="S30" s="22"/>
      <c r="T30" s="18"/>
      <c r="U30" s="18"/>
      <c r="V30" s="16"/>
      <c r="W30" s="16"/>
      <c r="X30" s="16"/>
    </row>
    <row r="31" spans="1:24" x14ac:dyDescent="0.25">
      <c r="A31" s="166">
        <v>23</v>
      </c>
      <c r="B31" s="131" t="s">
        <v>758</v>
      </c>
      <c r="C31" s="132" t="s">
        <v>1086</v>
      </c>
      <c r="D31" s="168">
        <v>27476</v>
      </c>
      <c r="E31" s="168">
        <v>27476</v>
      </c>
      <c r="F31" s="168">
        <v>27476</v>
      </c>
      <c r="G31" s="168">
        <v>27476</v>
      </c>
      <c r="H31" s="30"/>
      <c r="I31" s="30"/>
      <c r="J31" s="30"/>
      <c r="K31" s="30"/>
      <c r="L31" s="30"/>
      <c r="M31" s="30"/>
      <c r="N31" s="30"/>
      <c r="O31" s="30"/>
      <c r="P31" s="30"/>
      <c r="Q31" s="60">
        <f t="shared" si="0"/>
        <v>0</v>
      </c>
      <c r="R31" s="17"/>
      <c r="S31" s="22"/>
      <c r="T31" s="18"/>
      <c r="U31" s="18"/>
      <c r="V31" s="16"/>
      <c r="W31" s="16"/>
      <c r="X31" s="16"/>
    </row>
    <row r="32" spans="1:24" x14ac:dyDescent="0.25">
      <c r="A32" s="166">
        <v>24</v>
      </c>
      <c r="B32" s="131" t="s">
        <v>759</v>
      </c>
      <c r="C32" s="132" t="s">
        <v>1086</v>
      </c>
      <c r="D32" s="168">
        <v>32974</v>
      </c>
      <c r="E32" s="168">
        <v>32974</v>
      </c>
      <c r="F32" s="168">
        <v>32974</v>
      </c>
      <c r="G32" s="168">
        <v>32974</v>
      </c>
      <c r="H32" s="30"/>
      <c r="I32" s="30"/>
      <c r="J32" s="30"/>
      <c r="K32" s="30"/>
      <c r="L32" s="30"/>
      <c r="M32" s="30"/>
      <c r="N32" s="30"/>
      <c r="O32" s="30"/>
      <c r="P32" s="30"/>
      <c r="Q32" s="60">
        <f t="shared" si="0"/>
        <v>0</v>
      </c>
      <c r="R32" s="17"/>
      <c r="S32" s="22"/>
      <c r="T32" s="18"/>
      <c r="U32" s="18"/>
      <c r="V32" s="16"/>
      <c r="W32" s="16"/>
      <c r="X32" s="16"/>
    </row>
    <row r="33" spans="1:24" x14ac:dyDescent="0.25">
      <c r="A33" s="166">
        <v>25</v>
      </c>
      <c r="B33" s="131" t="s">
        <v>760</v>
      </c>
      <c r="C33" s="132" t="s">
        <v>1086</v>
      </c>
      <c r="D33" s="168">
        <v>17474</v>
      </c>
      <c r="E33" s="168">
        <v>17474</v>
      </c>
      <c r="F33" s="168">
        <v>17474</v>
      </c>
      <c r="G33" s="168">
        <v>17474</v>
      </c>
      <c r="H33" s="30"/>
      <c r="I33" s="30"/>
      <c r="J33" s="30"/>
      <c r="K33" s="30"/>
      <c r="L33" s="30"/>
      <c r="M33" s="30"/>
      <c r="N33" s="30"/>
      <c r="O33" s="30"/>
      <c r="P33" s="30"/>
      <c r="Q33" s="60">
        <f t="shared" si="0"/>
        <v>0</v>
      </c>
      <c r="R33" s="17"/>
      <c r="S33" s="22"/>
      <c r="T33" s="18"/>
      <c r="U33" s="18"/>
      <c r="V33" s="16"/>
      <c r="W33" s="16"/>
      <c r="X33" s="16"/>
    </row>
    <row r="34" spans="1:24" x14ac:dyDescent="0.25">
      <c r="A34" s="166">
        <v>26</v>
      </c>
      <c r="B34" s="131" t="s">
        <v>761</v>
      </c>
      <c r="C34" s="132" t="s">
        <v>1086</v>
      </c>
      <c r="D34" s="168">
        <v>14561</v>
      </c>
      <c r="E34" s="168">
        <v>14561</v>
      </c>
      <c r="F34" s="168">
        <v>14561</v>
      </c>
      <c r="G34" s="168">
        <v>14561</v>
      </c>
      <c r="H34" s="30"/>
      <c r="I34" s="30"/>
      <c r="J34" s="30"/>
      <c r="K34" s="30"/>
      <c r="L34" s="30"/>
      <c r="M34" s="30"/>
      <c r="N34" s="30"/>
      <c r="O34" s="30"/>
      <c r="P34" s="30"/>
      <c r="Q34" s="60">
        <f t="shared" si="0"/>
        <v>0</v>
      </c>
      <c r="R34" s="17"/>
      <c r="S34" s="22"/>
      <c r="T34" s="18"/>
      <c r="U34" s="18"/>
      <c r="V34" s="16"/>
      <c r="W34" s="16"/>
      <c r="X34" s="16"/>
    </row>
    <row r="35" spans="1:24" x14ac:dyDescent="0.25">
      <c r="A35" s="166">
        <v>27</v>
      </c>
      <c r="B35" s="131" t="s">
        <v>762</v>
      </c>
      <c r="C35" s="132" t="s">
        <v>1086</v>
      </c>
      <c r="D35" s="168">
        <v>10483</v>
      </c>
      <c r="E35" s="168">
        <v>10483</v>
      </c>
      <c r="F35" s="168">
        <v>10483</v>
      </c>
      <c r="G35" s="168">
        <v>10483</v>
      </c>
      <c r="H35" s="30"/>
      <c r="I35" s="30"/>
      <c r="J35" s="30"/>
      <c r="K35" s="30"/>
      <c r="L35" s="30"/>
      <c r="M35" s="30"/>
      <c r="N35" s="30"/>
      <c r="O35" s="30"/>
      <c r="P35" s="30"/>
      <c r="Q35" s="60">
        <f t="shared" si="0"/>
        <v>0</v>
      </c>
      <c r="R35" s="17"/>
      <c r="S35" s="22"/>
      <c r="T35" s="18"/>
      <c r="U35" s="18"/>
      <c r="V35" s="16"/>
      <c r="W35" s="16"/>
      <c r="X35" s="16"/>
    </row>
    <row r="36" spans="1:24" x14ac:dyDescent="0.25">
      <c r="A36" s="166">
        <v>28</v>
      </c>
      <c r="B36" s="131" t="s">
        <v>763</v>
      </c>
      <c r="C36" s="132" t="s">
        <v>1086</v>
      </c>
      <c r="D36" s="168">
        <v>7571</v>
      </c>
      <c r="E36" s="168">
        <v>7571</v>
      </c>
      <c r="F36" s="168">
        <v>7571</v>
      </c>
      <c r="G36" s="168">
        <v>7571</v>
      </c>
      <c r="H36" s="30"/>
      <c r="I36" s="30"/>
      <c r="J36" s="30"/>
      <c r="K36" s="30"/>
      <c r="L36" s="30"/>
      <c r="M36" s="30"/>
      <c r="N36" s="30"/>
      <c r="O36" s="30"/>
      <c r="P36" s="30"/>
      <c r="Q36" s="60">
        <f t="shared" si="0"/>
        <v>0</v>
      </c>
      <c r="R36" s="17"/>
      <c r="S36" s="22"/>
      <c r="T36" s="18"/>
      <c r="U36" s="18"/>
      <c r="V36" s="16"/>
      <c r="W36" s="16"/>
      <c r="X36" s="16"/>
    </row>
    <row r="37" spans="1:24" x14ac:dyDescent="0.25">
      <c r="A37" s="166">
        <v>29</v>
      </c>
      <c r="B37" s="131" t="s">
        <v>764</v>
      </c>
      <c r="C37" s="132" t="s">
        <v>1086</v>
      </c>
      <c r="D37" s="168">
        <v>22769</v>
      </c>
      <c r="E37" s="168">
        <v>22769</v>
      </c>
      <c r="F37" s="168">
        <v>22769</v>
      </c>
      <c r="G37" s="168">
        <v>22769</v>
      </c>
      <c r="H37" s="30"/>
      <c r="I37" s="30"/>
      <c r="J37" s="30"/>
      <c r="K37" s="30"/>
      <c r="L37" s="30"/>
      <c r="M37" s="30"/>
      <c r="N37" s="30"/>
      <c r="O37" s="30"/>
      <c r="P37" s="30"/>
      <c r="Q37" s="60">
        <f t="shared" si="0"/>
        <v>0</v>
      </c>
      <c r="R37" s="17"/>
      <c r="S37" s="22"/>
      <c r="T37" s="18"/>
      <c r="U37" s="18"/>
      <c r="V37" s="16"/>
      <c r="W37" s="16"/>
      <c r="X37" s="16"/>
    </row>
    <row r="38" spans="1:24" x14ac:dyDescent="0.25">
      <c r="A38" s="166">
        <v>30</v>
      </c>
      <c r="B38" s="131" t="s">
        <v>765</v>
      </c>
      <c r="C38" s="132" t="s">
        <v>1086</v>
      </c>
      <c r="D38" s="168">
        <v>11925</v>
      </c>
      <c r="E38" s="168">
        <v>11925</v>
      </c>
      <c r="F38" s="168">
        <v>11925</v>
      </c>
      <c r="G38" s="168">
        <v>11925</v>
      </c>
      <c r="H38" s="30"/>
      <c r="I38" s="30"/>
      <c r="J38" s="30"/>
      <c r="K38" s="30"/>
      <c r="L38" s="30"/>
      <c r="M38" s="30"/>
      <c r="N38" s="30"/>
      <c r="O38" s="30"/>
      <c r="P38" s="30"/>
      <c r="Q38" s="60">
        <f t="shared" si="0"/>
        <v>0</v>
      </c>
      <c r="R38" s="17"/>
      <c r="S38" s="22"/>
      <c r="T38" s="18"/>
      <c r="U38" s="18"/>
      <c r="V38" s="16"/>
      <c r="W38" s="16"/>
      <c r="X38" s="16"/>
    </row>
    <row r="39" spans="1:24" x14ac:dyDescent="0.25">
      <c r="A39" s="166">
        <v>31</v>
      </c>
      <c r="B39" s="131" t="s">
        <v>766</v>
      </c>
      <c r="C39" s="132" t="s">
        <v>1086</v>
      </c>
      <c r="D39" s="168">
        <v>8672</v>
      </c>
      <c r="E39" s="168">
        <v>8672</v>
      </c>
      <c r="F39" s="168">
        <v>8672</v>
      </c>
      <c r="G39" s="168">
        <v>8672</v>
      </c>
      <c r="H39" s="30"/>
      <c r="I39" s="30"/>
      <c r="J39" s="30"/>
      <c r="K39" s="30"/>
      <c r="L39" s="30"/>
      <c r="M39" s="30"/>
      <c r="N39" s="30"/>
      <c r="O39" s="30"/>
      <c r="P39" s="30"/>
      <c r="Q39" s="60">
        <f t="shared" si="0"/>
        <v>0</v>
      </c>
      <c r="R39" s="17"/>
      <c r="S39" s="22"/>
      <c r="T39" s="18"/>
      <c r="U39" s="18"/>
      <c r="V39" s="16"/>
      <c r="W39" s="16"/>
      <c r="X39" s="16"/>
    </row>
    <row r="40" spans="1:24" x14ac:dyDescent="0.25">
      <c r="A40" s="166">
        <v>32</v>
      </c>
      <c r="B40" s="131" t="s">
        <v>767</v>
      </c>
      <c r="C40" s="132" t="s">
        <v>1086</v>
      </c>
      <c r="D40" s="168">
        <v>16697</v>
      </c>
      <c r="E40" s="168">
        <v>16697</v>
      </c>
      <c r="F40" s="168">
        <v>16697</v>
      </c>
      <c r="G40" s="168">
        <v>16697</v>
      </c>
      <c r="H40" s="30"/>
      <c r="I40" s="30"/>
      <c r="J40" s="30"/>
      <c r="K40" s="30"/>
      <c r="L40" s="30"/>
      <c r="M40" s="30"/>
      <c r="N40" s="30"/>
      <c r="O40" s="30"/>
      <c r="P40" s="30"/>
      <c r="Q40" s="60">
        <f t="shared" si="0"/>
        <v>0</v>
      </c>
      <c r="R40" s="17"/>
      <c r="S40" s="22"/>
      <c r="T40" s="18"/>
      <c r="U40" s="18"/>
      <c r="V40" s="16"/>
      <c r="W40" s="16"/>
      <c r="X40" s="16"/>
    </row>
    <row r="41" spans="1:24" x14ac:dyDescent="0.25">
      <c r="A41" s="166">
        <v>33</v>
      </c>
      <c r="B41" s="131" t="s">
        <v>768</v>
      </c>
      <c r="C41" s="132" t="s">
        <v>1086</v>
      </c>
      <c r="D41" s="168">
        <v>12249</v>
      </c>
      <c r="E41" s="168">
        <v>12249</v>
      </c>
      <c r="F41" s="168">
        <v>12249</v>
      </c>
      <c r="G41" s="168">
        <v>12249</v>
      </c>
      <c r="H41" s="30"/>
      <c r="I41" s="30"/>
      <c r="J41" s="30"/>
      <c r="K41" s="30"/>
      <c r="L41" s="30"/>
      <c r="M41" s="30"/>
      <c r="N41" s="30"/>
      <c r="O41" s="30"/>
      <c r="P41" s="30"/>
      <c r="Q41" s="60">
        <f t="shared" si="0"/>
        <v>0</v>
      </c>
      <c r="R41" s="17"/>
      <c r="S41" s="22"/>
      <c r="T41" s="18"/>
      <c r="U41" s="18"/>
      <c r="V41" s="16"/>
      <c r="W41" s="16"/>
      <c r="X41" s="16"/>
    </row>
    <row r="42" spans="1:24" x14ac:dyDescent="0.25">
      <c r="A42" s="166">
        <v>34</v>
      </c>
      <c r="B42" s="131" t="s">
        <v>769</v>
      </c>
      <c r="C42" s="132" t="s">
        <v>1086</v>
      </c>
      <c r="D42" s="168">
        <v>10841</v>
      </c>
      <c r="E42" s="168">
        <v>10841</v>
      </c>
      <c r="F42" s="168">
        <v>10841</v>
      </c>
      <c r="G42" s="168">
        <v>10841</v>
      </c>
      <c r="H42" s="30"/>
      <c r="I42" s="30"/>
      <c r="J42" s="30"/>
      <c r="K42" s="30"/>
      <c r="L42" s="30"/>
      <c r="M42" s="30"/>
      <c r="N42" s="30"/>
      <c r="O42" s="30"/>
      <c r="P42" s="30"/>
      <c r="Q42" s="60">
        <f t="shared" si="0"/>
        <v>0</v>
      </c>
      <c r="R42" s="17"/>
      <c r="S42" s="22"/>
      <c r="T42" s="18"/>
      <c r="U42" s="18"/>
      <c r="V42" s="16"/>
      <c r="W42" s="16"/>
      <c r="X42" s="16"/>
    </row>
    <row r="43" spans="1:24" x14ac:dyDescent="0.25">
      <c r="A43" s="166">
        <v>35</v>
      </c>
      <c r="B43" s="131" t="s">
        <v>770</v>
      </c>
      <c r="C43" s="132" t="s">
        <v>1086</v>
      </c>
      <c r="D43" s="168">
        <v>9974</v>
      </c>
      <c r="E43" s="168">
        <v>9974</v>
      </c>
      <c r="F43" s="168">
        <v>9974</v>
      </c>
      <c r="G43" s="168">
        <v>9974</v>
      </c>
      <c r="H43" s="30"/>
      <c r="I43" s="30"/>
      <c r="J43" s="30"/>
      <c r="K43" s="30"/>
      <c r="L43" s="30"/>
      <c r="M43" s="30"/>
      <c r="N43" s="30"/>
      <c r="O43" s="30"/>
      <c r="P43" s="30"/>
      <c r="Q43" s="60">
        <f t="shared" si="0"/>
        <v>0</v>
      </c>
      <c r="R43" s="17"/>
      <c r="S43" s="22"/>
      <c r="T43" s="18"/>
      <c r="U43" s="18"/>
      <c r="V43" s="16"/>
      <c r="W43" s="16"/>
      <c r="X43" s="16"/>
    </row>
    <row r="44" spans="1:24" x14ac:dyDescent="0.25">
      <c r="A44" s="166">
        <v>36</v>
      </c>
      <c r="B44" s="131" t="s">
        <v>771</v>
      </c>
      <c r="C44" s="132" t="s">
        <v>1086</v>
      </c>
      <c r="D44" s="168">
        <v>7805</v>
      </c>
      <c r="E44" s="168">
        <v>7805</v>
      </c>
      <c r="F44" s="168">
        <v>7805</v>
      </c>
      <c r="G44" s="168">
        <v>7805</v>
      </c>
      <c r="H44" s="30"/>
      <c r="I44" s="30"/>
      <c r="J44" s="30"/>
      <c r="K44" s="30"/>
      <c r="L44" s="30"/>
      <c r="M44" s="30"/>
      <c r="N44" s="30"/>
      <c r="O44" s="30"/>
      <c r="P44" s="30"/>
      <c r="Q44" s="60">
        <f t="shared" si="0"/>
        <v>0</v>
      </c>
      <c r="R44" s="17"/>
      <c r="S44" s="22"/>
      <c r="T44" s="18"/>
      <c r="U44" s="18"/>
      <c r="V44" s="16"/>
      <c r="W44" s="16"/>
      <c r="X44" s="16"/>
    </row>
    <row r="45" spans="1:24" x14ac:dyDescent="0.25">
      <c r="A45" s="166">
        <v>37</v>
      </c>
      <c r="B45" s="131" t="s">
        <v>772</v>
      </c>
      <c r="C45" s="132" t="s">
        <v>1086</v>
      </c>
      <c r="D45" s="168">
        <v>12250</v>
      </c>
      <c r="E45" s="168">
        <v>12250</v>
      </c>
      <c r="F45" s="168">
        <v>12250</v>
      </c>
      <c r="G45" s="168">
        <v>12250</v>
      </c>
      <c r="H45" s="30"/>
      <c r="I45" s="30"/>
      <c r="J45" s="30"/>
      <c r="K45" s="30"/>
      <c r="L45" s="30"/>
      <c r="M45" s="30"/>
      <c r="N45" s="30"/>
      <c r="O45" s="30"/>
      <c r="P45" s="30"/>
      <c r="Q45" s="60">
        <f t="shared" si="0"/>
        <v>0</v>
      </c>
      <c r="R45" s="17"/>
      <c r="S45" s="22"/>
      <c r="T45" s="18"/>
      <c r="U45" s="18"/>
      <c r="V45" s="16"/>
      <c r="W45" s="16"/>
      <c r="X45" s="16"/>
    </row>
    <row r="46" spans="1:24" x14ac:dyDescent="0.25">
      <c r="A46" s="166">
        <v>38</v>
      </c>
      <c r="B46" s="131" t="s">
        <v>773</v>
      </c>
      <c r="C46" s="132" t="s">
        <v>1086</v>
      </c>
      <c r="D46" s="168">
        <v>8888</v>
      </c>
      <c r="E46" s="168">
        <v>8888</v>
      </c>
      <c r="F46" s="168">
        <v>8888</v>
      </c>
      <c r="G46" s="168">
        <v>8888</v>
      </c>
      <c r="H46" s="30"/>
      <c r="I46" s="30"/>
      <c r="J46" s="30"/>
      <c r="K46" s="30"/>
      <c r="L46" s="30"/>
      <c r="M46" s="30"/>
      <c r="N46" s="30"/>
      <c r="O46" s="30"/>
      <c r="P46" s="30"/>
      <c r="Q46" s="60">
        <f t="shared" si="0"/>
        <v>0</v>
      </c>
      <c r="R46" s="17"/>
      <c r="S46" s="22"/>
      <c r="T46" s="18"/>
      <c r="U46" s="18"/>
      <c r="V46" s="16"/>
      <c r="W46" s="16"/>
      <c r="X46" s="16"/>
    </row>
    <row r="47" spans="1:24" x14ac:dyDescent="0.25">
      <c r="A47" s="166">
        <v>39</v>
      </c>
      <c r="B47" s="131" t="s">
        <v>774</v>
      </c>
      <c r="C47" s="132" t="s">
        <v>1086</v>
      </c>
      <c r="D47" s="168">
        <v>6070</v>
      </c>
      <c r="E47" s="168">
        <v>6070</v>
      </c>
      <c r="F47" s="168">
        <v>6070</v>
      </c>
      <c r="G47" s="168">
        <v>6070</v>
      </c>
      <c r="H47" s="30"/>
      <c r="I47" s="30"/>
      <c r="J47" s="30"/>
      <c r="K47" s="30"/>
      <c r="L47" s="30"/>
      <c r="M47" s="30"/>
      <c r="N47" s="30"/>
      <c r="O47" s="30"/>
      <c r="P47" s="30"/>
      <c r="Q47" s="60">
        <f t="shared" si="0"/>
        <v>0</v>
      </c>
      <c r="R47" s="17"/>
      <c r="S47" s="22"/>
      <c r="T47" s="18"/>
      <c r="U47" s="18"/>
      <c r="V47" s="16"/>
      <c r="W47" s="16"/>
      <c r="X47" s="16"/>
    </row>
    <row r="48" spans="1:24" x14ac:dyDescent="0.25">
      <c r="A48" s="166">
        <v>40</v>
      </c>
      <c r="B48" s="131" t="s">
        <v>775</v>
      </c>
      <c r="C48" s="132" t="s">
        <v>1086</v>
      </c>
      <c r="D48" s="168">
        <v>4768</v>
      </c>
      <c r="E48" s="168">
        <v>4768</v>
      </c>
      <c r="F48" s="168">
        <v>4768</v>
      </c>
      <c r="G48" s="168">
        <v>4768</v>
      </c>
      <c r="H48" s="30"/>
      <c r="I48" s="30"/>
      <c r="J48" s="30"/>
      <c r="K48" s="30"/>
      <c r="L48" s="30"/>
      <c r="M48" s="30"/>
      <c r="N48" s="30"/>
      <c r="O48" s="30"/>
      <c r="P48" s="30"/>
      <c r="Q48" s="60">
        <f t="shared" si="0"/>
        <v>0</v>
      </c>
      <c r="R48" s="17"/>
      <c r="S48" s="22"/>
      <c r="T48" s="18"/>
      <c r="U48" s="18"/>
      <c r="V48" s="16"/>
      <c r="W48" s="16"/>
      <c r="X48" s="16"/>
    </row>
    <row r="49" spans="1:24" x14ac:dyDescent="0.25">
      <c r="A49" s="166">
        <v>41</v>
      </c>
      <c r="B49" s="131" t="s">
        <v>776</v>
      </c>
      <c r="C49" s="132" t="s">
        <v>1086</v>
      </c>
      <c r="D49" s="168">
        <v>18866</v>
      </c>
      <c r="E49" s="168">
        <v>18866</v>
      </c>
      <c r="F49" s="168">
        <v>18866</v>
      </c>
      <c r="G49" s="168">
        <v>18866</v>
      </c>
      <c r="H49" s="30"/>
      <c r="I49" s="30"/>
      <c r="J49" s="30"/>
      <c r="K49" s="30"/>
      <c r="L49" s="30"/>
      <c r="M49" s="30"/>
      <c r="N49" s="30"/>
      <c r="O49" s="30"/>
      <c r="P49" s="30"/>
      <c r="Q49" s="60">
        <f t="shared" si="0"/>
        <v>0</v>
      </c>
      <c r="R49" s="17"/>
      <c r="S49" s="22"/>
      <c r="T49" s="18"/>
      <c r="U49" s="18"/>
      <c r="V49" s="16"/>
      <c r="W49" s="16"/>
      <c r="X49" s="16"/>
    </row>
    <row r="50" spans="1:24" x14ac:dyDescent="0.25">
      <c r="A50" s="166">
        <v>42</v>
      </c>
      <c r="B50" s="131" t="s">
        <v>777</v>
      </c>
      <c r="C50" s="132" t="s">
        <v>1086</v>
      </c>
      <c r="D50" s="168">
        <v>9431</v>
      </c>
      <c r="E50" s="168">
        <v>9431</v>
      </c>
      <c r="F50" s="168">
        <v>9431</v>
      </c>
      <c r="G50" s="168">
        <v>9431</v>
      </c>
      <c r="H50" s="30"/>
      <c r="I50" s="30"/>
      <c r="J50" s="30"/>
      <c r="K50" s="30"/>
      <c r="L50" s="30"/>
      <c r="M50" s="30"/>
      <c r="N50" s="30"/>
      <c r="O50" s="30"/>
      <c r="P50" s="30"/>
      <c r="Q50" s="60">
        <f t="shared" si="0"/>
        <v>0</v>
      </c>
      <c r="R50" s="17"/>
      <c r="S50" s="22"/>
      <c r="T50" s="18"/>
      <c r="U50" s="18"/>
      <c r="V50" s="16"/>
      <c r="W50" s="16"/>
      <c r="X50" s="16"/>
    </row>
    <row r="51" spans="1:24" x14ac:dyDescent="0.25">
      <c r="A51" s="166">
        <v>43</v>
      </c>
      <c r="B51" s="131" t="s">
        <v>778</v>
      </c>
      <c r="C51" s="132" t="s">
        <v>1086</v>
      </c>
      <c r="D51" s="168">
        <v>7263</v>
      </c>
      <c r="E51" s="168">
        <v>7263</v>
      </c>
      <c r="F51" s="168">
        <v>7263</v>
      </c>
      <c r="G51" s="168">
        <v>7263</v>
      </c>
      <c r="H51" s="30"/>
      <c r="I51" s="30"/>
      <c r="J51" s="30"/>
      <c r="K51" s="30"/>
      <c r="L51" s="30"/>
      <c r="M51" s="30"/>
      <c r="N51" s="30"/>
      <c r="O51" s="30"/>
      <c r="P51" s="30"/>
      <c r="Q51" s="60">
        <f t="shared" si="0"/>
        <v>0</v>
      </c>
      <c r="R51" s="17"/>
      <c r="S51" s="22"/>
      <c r="T51" s="18"/>
      <c r="U51" s="18"/>
      <c r="V51" s="16"/>
      <c r="W51" s="16"/>
      <c r="X51" s="16"/>
    </row>
    <row r="52" spans="1:24" x14ac:dyDescent="0.25">
      <c r="A52" s="166">
        <v>44</v>
      </c>
      <c r="B52" s="131" t="s">
        <v>651</v>
      </c>
      <c r="C52" s="132" t="s">
        <v>1086</v>
      </c>
      <c r="D52" s="168">
        <v>3739</v>
      </c>
      <c r="E52" s="168">
        <v>3739</v>
      </c>
      <c r="F52" s="168">
        <v>3739</v>
      </c>
      <c r="G52" s="168">
        <v>3739</v>
      </c>
      <c r="H52" s="30"/>
      <c r="I52" s="30"/>
      <c r="J52" s="30"/>
      <c r="K52" s="30"/>
      <c r="L52" s="30"/>
      <c r="M52" s="30"/>
      <c r="N52" s="30"/>
      <c r="O52" s="30"/>
      <c r="P52" s="30"/>
      <c r="Q52" s="60">
        <f t="shared" si="0"/>
        <v>0</v>
      </c>
      <c r="R52" s="17"/>
      <c r="S52" s="22"/>
      <c r="T52" s="18"/>
      <c r="U52" s="18"/>
      <c r="V52" s="16"/>
      <c r="W52" s="16"/>
      <c r="X52" s="16"/>
    </row>
    <row r="53" spans="1:24" x14ac:dyDescent="0.25">
      <c r="A53" s="166">
        <v>45</v>
      </c>
      <c r="B53" s="131" t="s">
        <v>651</v>
      </c>
      <c r="C53" s="132" t="s">
        <v>779</v>
      </c>
      <c r="D53" s="168">
        <v>2580</v>
      </c>
      <c r="E53" s="168">
        <v>2580</v>
      </c>
      <c r="F53" s="168">
        <v>2580</v>
      </c>
      <c r="G53" s="168">
        <v>2580</v>
      </c>
      <c r="H53" s="30"/>
      <c r="I53" s="30"/>
      <c r="J53" s="30"/>
      <c r="K53" s="30"/>
      <c r="L53" s="30"/>
      <c r="M53" s="30"/>
      <c r="N53" s="30"/>
      <c r="O53" s="30"/>
      <c r="P53" s="30"/>
      <c r="Q53" s="60">
        <f t="shared" si="0"/>
        <v>0</v>
      </c>
      <c r="R53" s="17"/>
      <c r="S53" s="22"/>
      <c r="T53" s="18"/>
      <c r="U53" s="18"/>
      <c r="V53" s="16"/>
      <c r="W53" s="16"/>
      <c r="X53" s="16"/>
    </row>
    <row r="54" spans="1:24" x14ac:dyDescent="0.25">
      <c r="A54" s="166">
        <v>46</v>
      </c>
      <c r="B54" s="131" t="s">
        <v>652</v>
      </c>
      <c r="C54" s="132" t="s">
        <v>1086</v>
      </c>
      <c r="D54" s="168">
        <v>2220</v>
      </c>
      <c r="E54" s="168">
        <v>2220</v>
      </c>
      <c r="F54" s="168">
        <v>2220</v>
      </c>
      <c r="G54" s="168">
        <v>2220</v>
      </c>
      <c r="H54" s="30"/>
      <c r="I54" s="30"/>
      <c r="J54" s="30"/>
      <c r="K54" s="30"/>
      <c r="L54" s="30"/>
      <c r="M54" s="30"/>
      <c r="N54" s="30"/>
      <c r="O54" s="30"/>
      <c r="P54" s="30"/>
      <c r="Q54" s="60">
        <f t="shared" si="0"/>
        <v>0</v>
      </c>
      <c r="R54" s="17"/>
      <c r="S54" s="19"/>
      <c r="T54" s="18"/>
      <c r="U54" s="18"/>
      <c r="V54" s="16"/>
      <c r="W54" s="16"/>
      <c r="X54" s="16"/>
    </row>
    <row r="55" spans="1:24" x14ac:dyDescent="0.25">
      <c r="A55" s="166">
        <v>47</v>
      </c>
      <c r="B55" s="131" t="s">
        <v>652</v>
      </c>
      <c r="C55" s="132" t="s">
        <v>779</v>
      </c>
      <c r="D55" s="167">
        <v>1532</v>
      </c>
      <c r="E55" s="167">
        <v>1532</v>
      </c>
      <c r="F55" s="167">
        <v>1532</v>
      </c>
      <c r="G55" s="167">
        <v>1532</v>
      </c>
      <c r="H55" s="28"/>
      <c r="I55" s="28"/>
      <c r="J55" s="28"/>
      <c r="K55" s="28"/>
      <c r="L55" s="28"/>
      <c r="M55" s="28"/>
      <c r="N55" s="28"/>
      <c r="O55" s="28"/>
      <c r="P55" s="28"/>
      <c r="Q55" s="60">
        <f t="shared" si="0"/>
        <v>0</v>
      </c>
      <c r="R55" s="17"/>
      <c r="S55" s="19"/>
      <c r="T55" s="18"/>
      <c r="U55" s="18"/>
      <c r="V55" s="16"/>
      <c r="W55" s="16"/>
      <c r="X55" s="16"/>
    </row>
    <row r="56" spans="1:24" x14ac:dyDescent="0.25">
      <c r="A56" s="166">
        <v>48</v>
      </c>
      <c r="B56" s="131" t="s">
        <v>653</v>
      </c>
      <c r="C56" s="132" t="s">
        <v>1086</v>
      </c>
      <c r="D56" s="167">
        <v>3931</v>
      </c>
      <c r="E56" s="167">
        <v>3931</v>
      </c>
      <c r="F56" s="167">
        <v>3931</v>
      </c>
      <c r="G56" s="167">
        <v>3931</v>
      </c>
      <c r="H56" s="28"/>
      <c r="I56" s="28"/>
      <c r="J56" s="28"/>
      <c r="K56" s="28"/>
      <c r="L56" s="28"/>
      <c r="M56" s="28"/>
      <c r="N56" s="28"/>
      <c r="O56" s="28"/>
      <c r="P56" s="28"/>
      <c r="Q56" s="60">
        <f t="shared" si="0"/>
        <v>0</v>
      </c>
      <c r="R56" s="17"/>
      <c r="S56" s="19"/>
      <c r="T56" s="18"/>
      <c r="U56" s="18"/>
      <c r="V56" s="16"/>
      <c r="W56" s="16"/>
      <c r="X56" s="16"/>
    </row>
    <row r="57" spans="1:24" x14ac:dyDescent="0.25">
      <c r="A57" s="166">
        <v>49</v>
      </c>
      <c r="B57" s="131" t="s">
        <v>653</v>
      </c>
      <c r="C57" s="133" t="s">
        <v>779</v>
      </c>
      <c r="D57" s="167">
        <v>2713</v>
      </c>
      <c r="E57" s="167">
        <v>2713</v>
      </c>
      <c r="F57" s="167">
        <v>2713</v>
      </c>
      <c r="G57" s="167">
        <v>2713</v>
      </c>
      <c r="H57" s="28"/>
      <c r="I57" s="28"/>
      <c r="J57" s="28"/>
      <c r="K57" s="28"/>
      <c r="L57" s="28"/>
      <c r="M57" s="28"/>
      <c r="N57" s="28"/>
      <c r="O57" s="28"/>
      <c r="P57" s="28"/>
      <c r="Q57" s="60">
        <f t="shared" si="0"/>
        <v>0</v>
      </c>
      <c r="R57" s="17"/>
      <c r="S57" s="19"/>
      <c r="T57" s="18"/>
      <c r="U57" s="18"/>
      <c r="V57" s="16"/>
      <c r="W57" s="16"/>
      <c r="X57" s="16"/>
    </row>
    <row r="58" spans="1:24" x14ac:dyDescent="0.25">
      <c r="A58" s="166">
        <v>50</v>
      </c>
      <c r="B58" s="131" t="s">
        <v>654</v>
      </c>
      <c r="C58" s="132" t="s">
        <v>1086</v>
      </c>
      <c r="D58" s="167">
        <v>2359</v>
      </c>
      <c r="E58" s="167">
        <v>2359</v>
      </c>
      <c r="F58" s="167">
        <v>2359</v>
      </c>
      <c r="G58" s="167">
        <v>2359</v>
      </c>
      <c r="H58" s="28"/>
      <c r="I58" s="28"/>
      <c r="J58" s="28"/>
      <c r="K58" s="28"/>
      <c r="L58" s="28"/>
      <c r="M58" s="28"/>
      <c r="N58" s="28"/>
      <c r="O58" s="28"/>
      <c r="P58" s="28"/>
      <c r="Q58" s="60">
        <f t="shared" si="0"/>
        <v>0</v>
      </c>
      <c r="R58" s="17"/>
      <c r="S58" s="19"/>
      <c r="T58" s="18"/>
      <c r="U58" s="18"/>
      <c r="V58" s="16"/>
      <c r="W58" s="16"/>
      <c r="X58" s="16"/>
    </row>
    <row r="59" spans="1:24" x14ac:dyDescent="0.25">
      <c r="A59" s="166">
        <v>51</v>
      </c>
      <c r="B59" s="131" t="s">
        <v>654</v>
      </c>
      <c r="C59" s="133" t="s">
        <v>779</v>
      </c>
      <c r="D59" s="167">
        <v>1628</v>
      </c>
      <c r="E59" s="167">
        <v>1628</v>
      </c>
      <c r="F59" s="167">
        <v>1628</v>
      </c>
      <c r="G59" s="167">
        <v>1628</v>
      </c>
      <c r="H59" s="28"/>
      <c r="I59" s="28"/>
      <c r="J59" s="28"/>
      <c r="K59" s="28"/>
      <c r="L59" s="28"/>
      <c r="M59" s="28"/>
      <c r="N59" s="28"/>
      <c r="O59" s="28"/>
      <c r="P59" s="28"/>
      <c r="Q59" s="60">
        <f t="shared" si="0"/>
        <v>0</v>
      </c>
      <c r="R59" s="17"/>
      <c r="S59" s="19"/>
      <c r="T59" s="18"/>
      <c r="U59" s="18"/>
      <c r="V59" s="16"/>
      <c r="W59" s="16"/>
      <c r="X59" s="16"/>
    </row>
    <row r="60" spans="1:24" x14ac:dyDescent="0.25">
      <c r="A60" s="166">
        <v>52</v>
      </c>
      <c r="B60" s="131" t="s">
        <v>655</v>
      </c>
      <c r="C60" s="132" t="s">
        <v>1086</v>
      </c>
      <c r="D60" s="167">
        <v>2367</v>
      </c>
      <c r="E60" s="167">
        <v>2367</v>
      </c>
      <c r="F60" s="167">
        <v>2367</v>
      </c>
      <c r="G60" s="167">
        <v>2367</v>
      </c>
      <c r="H60" s="28"/>
      <c r="I60" s="28"/>
      <c r="J60" s="28"/>
      <c r="K60" s="28"/>
      <c r="L60" s="28"/>
      <c r="M60" s="28"/>
      <c r="N60" s="28"/>
      <c r="O60" s="28"/>
      <c r="P60" s="28"/>
      <c r="Q60" s="60">
        <f t="shared" si="0"/>
        <v>0</v>
      </c>
      <c r="R60" s="17"/>
      <c r="S60" s="19"/>
      <c r="T60" s="18"/>
      <c r="U60" s="18"/>
      <c r="V60" s="16"/>
      <c r="W60" s="16"/>
      <c r="X60" s="16"/>
    </row>
    <row r="61" spans="1:24" x14ac:dyDescent="0.25">
      <c r="A61" s="166">
        <v>53</v>
      </c>
      <c r="B61" s="131" t="s">
        <v>655</v>
      </c>
      <c r="C61" s="133" t="s">
        <v>779</v>
      </c>
      <c r="D61" s="167">
        <v>1302</v>
      </c>
      <c r="E61" s="167">
        <v>1302</v>
      </c>
      <c r="F61" s="167">
        <v>1302</v>
      </c>
      <c r="G61" s="167">
        <v>1302</v>
      </c>
      <c r="H61" s="28"/>
      <c r="I61" s="28"/>
      <c r="J61" s="28"/>
      <c r="K61" s="28"/>
      <c r="L61" s="28"/>
      <c r="M61" s="28"/>
      <c r="N61" s="28"/>
      <c r="O61" s="28"/>
      <c r="P61" s="28"/>
      <c r="Q61" s="60">
        <f t="shared" si="0"/>
        <v>0</v>
      </c>
      <c r="R61" s="17"/>
      <c r="S61" s="19"/>
      <c r="T61" s="18"/>
      <c r="U61" s="18"/>
      <c r="V61" s="16"/>
      <c r="W61" s="16"/>
      <c r="X61" s="16"/>
    </row>
    <row r="62" spans="1:24" x14ac:dyDescent="0.25">
      <c r="A62" s="166">
        <v>54</v>
      </c>
      <c r="B62" s="131" t="s">
        <v>656</v>
      </c>
      <c r="C62" s="132" t="s">
        <v>1086</v>
      </c>
      <c r="D62" s="167">
        <v>1813</v>
      </c>
      <c r="E62" s="167">
        <v>1813</v>
      </c>
      <c r="F62" s="167">
        <v>1813</v>
      </c>
      <c r="G62" s="167">
        <v>1813</v>
      </c>
      <c r="H62" s="28"/>
      <c r="I62" s="28"/>
      <c r="J62" s="28"/>
      <c r="K62" s="28"/>
      <c r="L62" s="28"/>
      <c r="M62" s="28"/>
      <c r="N62" s="28"/>
      <c r="O62" s="28"/>
      <c r="P62" s="28"/>
      <c r="Q62" s="60">
        <f t="shared" si="0"/>
        <v>0</v>
      </c>
      <c r="R62" s="20"/>
      <c r="S62" s="19"/>
      <c r="T62" s="18"/>
      <c r="U62" s="18"/>
      <c r="V62" s="16"/>
      <c r="W62" s="16"/>
      <c r="X62" s="16"/>
    </row>
    <row r="63" spans="1:24" x14ac:dyDescent="0.25">
      <c r="A63" s="166">
        <v>55</v>
      </c>
      <c r="B63" s="131" t="s">
        <v>656</v>
      </c>
      <c r="C63" s="133" t="s">
        <v>779</v>
      </c>
      <c r="D63" s="167">
        <v>816</v>
      </c>
      <c r="E63" s="167">
        <v>816</v>
      </c>
      <c r="F63" s="167">
        <v>816</v>
      </c>
      <c r="G63" s="167">
        <v>816</v>
      </c>
      <c r="H63" s="28"/>
      <c r="I63" s="28"/>
      <c r="J63" s="28"/>
      <c r="K63" s="28"/>
      <c r="L63" s="28"/>
      <c r="M63" s="28"/>
      <c r="N63" s="28"/>
      <c r="O63" s="28"/>
      <c r="P63" s="28"/>
      <c r="Q63" s="60">
        <f t="shared" si="0"/>
        <v>0</v>
      </c>
      <c r="R63" s="17"/>
      <c r="S63" s="19"/>
      <c r="T63" s="18"/>
      <c r="U63" s="18"/>
      <c r="V63" s="16"/>
      <c r="W63" s="16"/>
      <c r="X63" s="16"/>
    </row>
    <row r="64" spans="1:24" x14ac:dyDescent="0.25">
      <c r="A64" s="166">
        <v>56</v>
      </c>
      <c r="B64" s="131" t="s">
        <v>657</v>
      </c>
      <c r="C64" s="132" t="s">
        <v>1086</v>
      </c>
      <c r="D64" s="167">
        <v>1775</v>
      </c>
      <c r="E64" s="167">
        <v>1775</v>
      </c>
      <c r="F64" s="167">
        <v>1775</v>
      </c>
      <c r="G64" s="167">
        <v>1775</v>
      </c>
      <c r="H64" s="28"/>
      <c r="I64" s="28"/>
      <c r="J64" s="28"/>
      <c r="K64" s="28"/>
      <c r="L64" s="28"/>
      <c r="M64" s="28"/>
      <c r="N64" s="28"/>
      <c r="O64" s="28"/>
      <c r="P64" s="28"/>
      <c r="Q64" s="60">
        <f t="shared" si="0"/>
        <v>0</v>
      </c>
      <c r="R64" s="17"/>
      <c r="S64" s="19"/>
      <c r="T64" s="18"/>
      <c r="U64" s="18"/>
      <c r="V64" s="16"/>
      <c r="W64" s="16"/>
      <c r="X64" s="16"/>
    </row>
    <row r="65" spans="1:24" x14ac:dyDescent="0.25">
      <c r="A65" s="166">
        <v>57</v>
      </c>
      <c r="B65" s="131" t="s">
        <v>657</v>
      </c>
      <c r="C65" s="133" t="s">
        <v>779</v>
      </c>
      <c r="D65" s="167">
        <v>1225</v>
      </c>
      <c r="E65" s="167">
        <v>1225</v>
      </c>
      <c r="F65" s="167">
        <v>1225</v>
      </c>
      <c r="G65" s="167">
        <v>1225</v>
      </c>
      <c r="H65" s="28"/>
      <c r="I65" s="28"/>
      <c r="J65" s="28"/>
      <c r="K65" s="28"/>
      <c r="L65" s="28"/>
      <c r="M65" s="28"/>
      <c r="N65" s="28"/>
      <c r="O65" s="28"/>
      <c r="P65" s="28"/>
      <c r="Q65" s="60">
        <f t="shared" si="0"/>
        <v>0</v>
      </c>
      <c r="R65" s="17"/>
      <c r="S65" s="19"/>
      <c r="T65" s="18"/>
      <c r="U65" s="18"/>
      <c r="V65" s="16"/>
      <c r="W65" s="16"/>
      <c r="X65" s="16"/>
    </row>
    <row r="66" spans="1:24" x14ac:dyDescent="0.25">
      <c r="A66" s="166">
        <v>58</v>
      </c>
      <c r="B66" s="131" t="s">
        <v>658</v>
      </c>
      <c r="C66" s="132" t="s">
        <v>1086</v>
      </c>
      <c r="D66" s="167">
        <v>1331</v>
      </c>
      <c r="E66" s="167">
        <v>1331</v>
      </c>
      <c r="F66" s="167">
        <v>1331</v>
      </c>
      <c r="G66" s="167">
        <v>1331</v>
      </c>
      <c r="H66" s="28"/>
      <c r="I66" s="28"/>
      <c r="J66" s="28"/>
      <c r="K66" s="28"/>
      <c r="L66" s="28"/>
      <c r="M66" s="28"/>
      <c r="N66" s="28"/>
      <c r="O66" s="28"/>
      <c r="P66" s="28"/>
      <c r="Q66" s="60">
        <f t="shared" si="0"/>
        <v>0</v>
      </c>
      <c r="R66" s="17"/>
      <c r="S66" s="19"/>
      <c r="T66" s="18"/>
      <c r="U66" s="18"/>
      <c r="V66" s="16"/>
      <c r="W66" s="16"/>
      <c r="X66" s="16"/>
    </row>
    <row r="67" spans="1:24" x14ac:dyDescent="0.25">
      <c r="A67" s="166">
        <v>59</v>
      </c>
      <c r="B67" s="131" t="s">
        <v>658</v>
      </c>
      <c r="C67" s="133" t="s">
        <v>779</v>
      </c>
      <c r="D67" s="167">
        <v>919</v>
      </c>
      <c r="E67" s="167">
        <v>919</v>
      </c>
      <c r="F67" s="167">
        <v>919</v>
      </c>
      <c r="G67" s="167">
        <v>919</v>
      </c>
      <c r="H67" s="28"/>
      <c r="I67" s="28"/>
      <c r="J67" s="28"/>
      <c r="K67" s="28"/>
      <c r="L67" s="28"/>
      <c r="M67" s="28"/>
      <c r="N67" s="28"/>
      <c r="O67" s="28"/>
      <c r="P67" s="28"/>
      <c r="Q67" s="60">
        <f t="shared" si="0"/>
        <v>0</v>
      </c>
      <c r="R67" s="17"/>
      <c r="S67" s="19"/>
      <c r="T67" s="18"/>
      <c r="U67" s="18"/>
      <c r="V67" s="16"/>
      <c r="W67" s="16"/>
      <c r="X67" s="16"/>
    </row>
    <row r="68" spans="1:24" x14ac:dyDescent="0.25">
      <c r="A68" s="166">
        <v>60</v>
      </c>
      <c r="B68" s="131" t="s">
        <v>659</v>
      </c>
      <c r="C68" s="132" t="s">
        <v>1086</v>
      </c>
      <c r="D68" s="167">
        <v>1112</v>
      </c>
      <c r="E68" s="167">
        <v>1112</v>
      </c>
      <c r="F68" s="167">
        <v>1112</v>
      </c>
      <c r="G68" s="167">
        <v>1112</v>
      </c>
      <c r="H68" s="28"/>
      <c r="I68" s="28"/>
      <c r="J68" s="28"/>
      <c r="K68" s="28"/>
      <c r="L68" s="28"/>
      <c r="M68" s="28"/>
      <c r="N68" s="28"/>
      <c r="O68" s="28"/>
      <c r="P68" s="28"/>
      <c r="Q68" s="60">
        <f t="shared" si="0"/>
        <v>0</v>
      </c>
      <c r="R68" s="21"/>
      <c r="S68" s="19"/>
      <c r="T68" s="18"/>
      <c r="U68" s="18"/>
      <c r="V68" s="16"/>
      <c r="W68" s="16"/>
      <c r="X68" s="16"/>
    </row>
    <row r="69" spans="1:24" x14ac:dyDescent="0.25">
      <c r="A69" s="166">
        <v>61</v>
      </c>
      <c r="B69" s="131" t="s">
        <v>659</v>
      </c>
      <c r="C69" s="133" t="s">
        <v>779</v>
      </c>
      <c r="D69" s="167">
        <v>612</v>
      </c>
      <c r="E69" s="167">
        <v>612</v>
      </c>
      <c r="F69" s="167">
        <v>612</v>
      </c>
      <c r="G69" s="167">
        <v>612</v>
      </c>
      <c r="H69" s="28"/>
      <c r="I69" s="28"/>
      <c r="J69" s="28"/>
      <c r="K69" s="28"/>
      <c r="L69" s="28"/>
      <c r="M69" s="28"/>
      <c r="N69" s="28"/>
      <c r="O69" s="28"/>
      <c r="P69" s="28"/>
      <c r="Q69" s="60">
        <f t="shared" si="0"/>
        <v>0</v>
      </c>
      <c r="R69" s="17"/>
      <c r="S69" s="19"/>
      <c r="T69" s="18"/>
      <c r="U69" s="18"/>
      <c r="V69" s="16"/>
      <c r="W69" s="16"/>
      <c r="X69" s="16"/>
    </row>
    <row r="70" spans="1:24" x14ac:dyDescent="0.25">
      <c r="A70" s="166">
        <v>62</v>
      </c>
      <c r="B70" s="131" t="s">
        <v>660</v>
      </c>
      <c r="C70" s="132" t="s">
        <v>1086</v>
      </c>
      <c r="D70" s="167">
        <v>1137</v>
      </c>
      <c r="E70" s="167">
        <v>1137</v>
      </c>
      <c r="F70" s="167">
        <v>1137</v>
      </c>
      <c r="G70" s="167">
        <v>1137</v>
      </c>
      <c r="H70" s="28"/>
      <c r="I70" s="28"/>
      <c r="J70" s="28"/>
      <c r="K70" s="28"/>
      <c r="L70" s="28"/>
      <c r="M70" s="28"/>
      <c r="N70" s="28"/>
      <c r="O70" s="28"/>
      <c r="P70" s="28"/>
      <c r="Q70" s="60">
        <f t="shared" si="0"/>
        <v>0</v>
      </c>
      <c r="R70" s="17"/>
      <c r="S70" s="19"/>
      <c r="T70" s="18"/>
      <c r="U70" s="18"/>
      <c r="V70" s="16"/>
      <c r="W70" s="16"/>
      <c r="X70" s="16"/>
    </row>
    <row r="71" spans="1:24" x14ac:dyDescent="0.25">
      <c r="A71" s="166">
        <v>63</v>
      </c>
      <c r="B71" s="131" t="s">
        <v>660</v>
      </c>
      <c r="C71" s="133" t="s">
        <v>779</v>
      </c>
      <c r="D71" s="167">
        <v>512</v>
      </c>
      <c r="E71" s="167">
        <v>512</v>
      </c>
      <c r="F71" s="167">
        <v>512</v>
      </c>
      <c r="G71" s="167">
        <v>512</v>
      </c>
      <c r="H71" s="28"/>
      <c r="I71" s="28"/>
      <c r="J71" s="28"/>
      <c r="K71" s="28"/>
      <c r="L71" s="28"/>
      <c r="M71" s="28"/>
      <c r="N71" s="28"/>
      <c r="O71" s="28"/>
      <c r="P71" s="28"/>
      <c r="Q71" s="60">
        <f t="shared" si="0"/>
        <v>0</v>
      </c>
      <c r="R71" s="17"/>
      <c r="S71" s="19"/>
      <c r="T71" s="18"/>
      <c r="U71" s="18"/>
      <c r="V71" s="16"/>
      <c r="W71" s="16"/>
      <c r="X71" s="16"/>
    </row>
    <row r="72" spans="1:24" x14ac:dyDescent="0.25">
      <c r="A72" s="134"/>
      <c r="B72" s="135" t="s">
        <v>1097</v>
      </c>
      <c r="C72" s="136"/>
      <c r="D72" s="169"/>
      <c r="E72" s="169"/>
      <c r="F72" s="169"/>
      <c r="G72" s="169"/>
      <c r="H72" s="156"/>
      <c r="I72" s="156"/>
      <c r="J72" s="156"/>
      <c r="K72" s="156"/>
      <c r="L72" s="156"/>
      <c r="M72" s="156"/>
      <c r="N72" s="156"/>
      <c r="O72" s="156"/>
      <c r="P72" s="156"/>
      <c r="Q72" s="60"/>
      <c r="R72" s="17"/>
      <c r="S72" s="19"/>
      <c r="T72" s="18"/>
      <c r="U72" s="18"/>
      <c r="V72" s="16"/>
      <c r="W72" s="16"/>
      <c r="X72" s="16"/>
    </row>
    <row r="73" spans="1:24" x14ac:dyDescent="0.25">
      <c r="A73" s="166">
        <v>64</v>
      </c>
      <c r="B73" s="131" t="s">
        <v>642</v>
      </c>
      <c r="C73" s="132" t="s">
        <v>1085</v>
      </c>
      <c r="D73" s="167">
        <v>8366.4</v>
      </c>
      <c r="E73" s="167">
        <v>8366.4</v>
      </c>
      <c r="F73" s="167">
        <v>8366.4</v>
      </c>
      <c r="G73" s="167">
        <v>8366.4</v>
      </c>
      <c r="H73" s="28"/>
      <c r="I73" s="28"/>
      <c r="J73" s="28"/>
      <c r="K73" s="28"/>
      <c r="L73" s="28"/>
      <c r="M73" s="28"/>
      <c r="N73" s="28"/>
      <c r="O73" s="28"/>
      <c r="P73" s="28"/>
      <c r="Q73" s="60">
        <f t="shared" si="0"/>
        <v>0</v>
      </c>
      <c r="R73" s="16"/>
      <c r="S73" s="19"/>
      <c r="T73" s="18"/>
      <c r="U73" s="18"/>
      <c r="V73" s="16"/>
      <c r="W73" s="16"/>
      <c r="X73" s="16"/>
    </row>
    <row r="74" spans="1:24" x14ac:dyDescent="0.25">
      <c r="A74" s="166">
        <v>65</v>
      </c>
      <c r="B74" s="131" t="s">
        <v>643</v>
      </c>
      <c r="C74" s="132" t="s">
        <v>1085</v>
      </c>
      <c r="D74" s="167">
        <v>6436.8</v>
      </c>
      <c r="E74" s="167">
        <v>6436.8</v>
      </c>
      <c r="F74" s="167">
        <v>6436.8</v>
      </c>
      <c r="G74" s="167">
        <v>6436.8</v>
      </c>
      <c r="H74" s="28"/>
      <c r="I74" s="28"/>
      <c r="J74" s="28"/>
      <c r="K74" s="28"/>
      <c r="L74" s="28"/>
      <c r="M74" s="28"/>
      <c r="N74" s="28"/>
      <c r="O74" s="28"/>
      <c r="P74" s="28"/>
      <c r="Q74" s="60">
        <f t="shared" ref="Q74:Q137" si="1">P74/D74</f>
        <v>0</v>
      </c>
      <c r="R74" s="16"/>
      <c r="S74" s="19"/>
      <c r="T74" s="18"/>
      <c r="U74" s="18"/>
      <c r="V74" s="16"/>
      <c r="W74" s="16"/>
      <c r="X74" s="16"/>
    </row>
    <row r="75" spans="1:24" x14ac:dyDescent="0.25">
      <c r="A75" s="166">
        <v>66</v>
      </c>
      <c r="B75" s="131" t="s">
        <v>644</v>
      </c>
      <c r="C75" s="132" t="s">
        <v>1085</v>
      </c>
      <c r="D75" s="167">
        <v>4788</v>
      </c>
      <c r="E75" s="167">
        <v>4788</v>
      </c>
      <c r="F75" s="167">
        <v>4788</v>
      </c>
      <c r="G75" s="167">
        <v>4788</v>
      </c>
      <c r="H75" s="28"/>
      <c r="I75" s="28"/>
      <c r="J75" s="28"/>
      <c r="K75" s="28"/>
      <c r="L75" s="28"/>
      <c r="M75" s="28"/>
      <c r="N75" s="28"/>
      <c r="O75" s="28"/>
      <c r="P75" s="28"/>
      <c r="Q75" s="60">
        <f t="shared" si="1"/>
        <v>0</v>
      </c>
      <c r="R75" s="16"/>
      <c r="S75" s="19"/>
      <c r="T75" s="18"/>
      <c r="U75" s="18"/>
      <c r="V75" s="16"/>
      <c r="W75" s="16"/>
      <c r="X75" s="16"/>
    </row>
    <row r="76" spans="1:24" x14ac:dyDescent="0.25">
      <c r="A76" s="166">
        <v>67</v>
      </c>
      <c r="B76" s="131" t="s">
        <v>645</v>
      </c>
      <c r="C76" s="132" t="s">
        <v>1086</v>
      </c>
      <c r="D76" s="167">
        <v>3762</v>
      </c>
      <c r="E76" s="167">
        <v>3762</v>
      </c>
      <c r="F76" s="167">
        <v>3762</v>
      </c>
      <c r="G76" s="167">
        <v>3762</v>
      </c>
      <c r="H76" s="28"/>
      <c r="I76" s="28"/>
      <c r="J76" s="28"/>
      <c r="K76" s="28"/>
      <c r="L76" s="28"/>
      <c r="M76" s="28"/>
      <c r="N76" s="28"/>
      <c r="O76" s="28"/>
      <c r="P76" s="28"/>
      <c r="Q76" s="60">
        <f t="shared" si="1"/>
        <v>0</v>
      </c>
      <c r="R76" s="16"/>
      <c r="S76" s="19"/>
      <c r="T76" s="18"/>
      <c r="U76" s="18"/>
      <c r="V76" s="16"/>
      <c r="W76" s="16"/>
      <c r="X76" s="16"/>
    </row>
    <row r="77" spans="1:24" x14ac:dyDescent="0.25">
      <c r="A77" s="166">
        <v>68</v>
      </c>
      <c r="B77" s="131" t="s">
        <v>646</v>
      </c>
      <c r="C77" s="132" t="s">
        <v>1086</v>
      </c>
      <c r="D77" s="167">
        <v>6436.8</v>
      </c>
      <c r="E77" s="167">
        <v>6436.8</v>
      </c>
      <c r="F77" s="167">
        <v>6436.8</v>
      </c>
      <c r="G77" s="167">
        <v>6436.8</v>
      </c>
      <c r="H77" s="28"/>
      <c r="I77" s="28"/>
      <c r="J77" s="28"/>
      <c r="K77" s="28"/>
      <c r="L77" s="28"/>
      <c r="M77" s="28"/>
      <c r="N77" s="28"/>
      <c r="O77" s="28"/>
      <c r="P77" s="28"/>
      <c r="Q77" s="60">
        <f t="shared" si="1"/>
        <v>0</v>
      </c>
      <c r="R77" s="16"/>
      <c r="S77" s="19"/>
      <c r="T77" s="18"/>
      <c r="U77" s="18"/>
      <c r="V77" s="16"/>
      <c r="W77" s="16"/>
      <c r="X77" s="16"/>
    </row>
    <row r="78" spans="1:24" x14ac:dyDescent="0.25">
      <c r="A78" s="166">
        <v>69</v>
      </c>
      <c r="B78" s="131" t="s">
        <v>647</v>
      </c>
      <c r="C78" s="132" t="s">
        <v>1086</v>
      </c>
      <c r="D78" s="167">
        <v>5148</v>
      </c>
      <c r="E78" s="167">
        <v>5148</v>
      </c>
      <c r="F78" s="167">
        <v>5148</v>
      </c>
      <c r="G78" s="167">
        <v>5148</v>
      </c>
      <c r="H78" s="28"/>
      <c r="I78" s="28"/>
      <c r="J78" s="28"/>
      <c r="K78" s="28"/>
      <c r="L78" s="28"/>
      <c r="M78" s="28"/>
      <c r="N78" s="28"/>
      <c r="O78" s="28"/>
      <c r="P78" s="28"/>
      <c r="Q78" s="60">
        <f t="shared" si="1"/>
        <v>0</v>
      </c>
      <c r="R78" s="16"/>
      <c r="S78" s="19"/>
      <c r="T78" s="18"/>
      <c r="U78" s="18"/>
      <c r="V78" s="16"/>
      <c r="W78" s="16"/>
      <c r="X78" s="16"/>
    </row>
    <row r="79" spans="1:24" x14ac:dyDescent="0.25">
      <c r="A79" s="166">
        <v>70</v>
      </c>
      <c r="B79" s="131" t="s">
        <v>648</v>
      </c>
      <c r="C79" s="132" t="s">
        <v>1086</v>
      </c>
      <c r="D79" s="167">
        <v>3860.4</v>
      </c>
      <c r="E79" s="167">
        <v>3860.4</v>
      </c>
      <c r="F79" s="167">
        <v>3860.4</v>
      </c>
      <c r="G79" s="167">
        <v>3860.4</v>
      </c>
      <c r="H79" s="28"/>
      <c r="I79" s="28"/>
      <c r="J79" s="28"/>
      <c r="K79" s="28"/>
      <c r="L79" s="28"/>
      <c r="M79" s="28"/>
      <c r="N79" s="28"/>
      <c r="O79" s="28"/>
      <c r="P79" s="28"/>
      <c r="Q79" s="60">
        <f t="shared" si="1"/>
        <v>0</v>
      </c>
      <c r="R79" s="17"/>
      <c r="S79" s="19"/>
      <c r="T79" s="18"/>
      <c r="U79" s="18"/>
      <c r="V79" s="16"/>
      <c r="W79" s="16"/>
      <c r="X79" s="16"/>
    </row>
    <row r="80" spans="1:24" x14ac:dyDescent="0.25">
      <c r="A80" s="166">
        <v>71</v>
      </c>
      <c r="B80" s="131" t="s">
        <v>649</v>
      </c>
      <c r="C80" s="132" t="s">
        <v>1086</v>
      </c>
      <c r="D80" s="167">
        <v>3217.2</v>
      </c>
      <c r="E80" s="167">
        <v>3217.2</v>
      </c>
      <c r="F80" s="167">
        <v>3217.2</v>
      </c>
      <c r="G80" s="167">
        <v>3217.2</v>
      </c>
      <c r="H80" s="28"/>
      <c r="I80" s="28"/>
      <c r="J80" s="28"/>
      <c r="K80" s="28"/>
      <c r="L80" s="28"/>
      <c r="M80" s="28"/>
      <c r="N80" s="28"/>
      <c r="O80" s="28"/>
      <c r="P80" s="28"/>
      <c r="Q80" s="60">
        <f t="shared" si="1"/>
        <v>0</v>
      </c>
      <c r="R80" s="16"/>
      <c r="S80" s="19"/>
      <c r="T80" s="18"/>
      <c r="U80" s="18"/>
      <c r="V80" s="16"/>
      <c r="W80" s="16"/>
      <c r="X80" s="16"/>
    </row>
    <row r="81" spans="1:24" x14ac:dyDescent="0.25">
      <c r="A81" s="166">
        <v>72</v>
      </c>
      <c r="B81" s="131" t="s">
        <v>1087</v>
      </c>
      <c r="C81" s="132" t="s">
        <v>1086</v>
      </c>
      <c r="D81" s="167">
        <v>19782</v>
      </c>
      <c r="E81" s="167">
        <v>19782</v>
      </c>
      <c r="F81" s="167">
        <v>19782</v>
      </c>
      <c r="G81" s="167">
        <v>19782</v>
      </c>
      <c r="H81" s="28"/>
      <c r="I81" s="28"/>
      <c r="J81" s="28"/>
      <c r="K81" s="28"/>
      <c r="L81" s="28"/>
      <c r="M81" s="28"/>
      <c r="N81" s="28"/>
      <c r="O81" s="28"/>
      <c r="P81" s="28"/>
      <c r="Q81" s="60">
        <f t="shared" si="1"/>
        <v>0</v>
      </c>
      <c r="R81" s="17"/>
      <c r="S81" s="19"/>
      <c r="T81" s="18"/>
      <c r="U81" s="18"/>
      <c r="V81" s="16"/>
      <c r="W81" s="16"/>
      <c r="X81" s="16"/>
    </row>
    <row r="82" spans="1:24" x14ac:dyDescent="0.25">
      <c r="A82" s="166">
        <v>73</v>
      </c>
      <c r="B82" s="131" t="s">
        <v>1088</v>
      </c>
      <c r="C82" s="132" t="s">
        <v>1086</v>
      </c>
      <c r="D82" s="167">
        <v>31652.400000000001</v>
      </c>
      <c r="E82" s="167">
        <v>31652.400000000001</v>
      </c>
      <c r="F82" s="167">
        <v>31652.400000000001</v>
      </c>
      <c r="G82" s="167">
        <v>31652.400000000001</v>
      </c>
      <c r="H82" s="28"/>
      <c r="I82" s="28"/>
      <c r="J82" s="28"/>
      <c r="K82" s="28"/>
      <c r="L82" s="28"/>
      <c r="M82" s="28"/>
      <c r="N82" s="28"/>
      <c r="O82" s="28"/>
      <c r="P82" s="28"/>
      <c r="Q82" s="60">
        <f t="shared" si="1"/>
        <v>0</v>
      </c>
      <c r="R82" s="17"/>
      <c r="S82" s="19"/>
      <c r="T82" s="18"/>
      <c r="U82" s="18"/>
      <c r="V82" s="16"/>
      <c r="W82" s="16"/>
      <c r="X82" s="16"/>
    </row>
    <row r="83" spans="1:24" x14ac:dyDescent="0.25">
      <c r="A83" s="166">
        <v>74</v>
      </c>
      <c r="B83" s="131" t="s">
        <v>1089</v>
      </c>
      <c r="C83" s="132" t="s">
        <v>1086</v>
      </c>
      <c r="D83" s="167">
        <v>37590</v>
      </c>
      <c r="E83" s="167">
        <v>37590</v>
      </c>
      <c r="F83" s="167">
        <v>37590</v>
      </c>
      <c r="G83" s="167">
        <v>37590</v>
      </c>
      <c r="H83" s="28"/>
      <c r="I83" s="28"/>
      <c r="J83" s="28"/>
      <c r="K83" s="28"/>
      <c r="L83" s="28"/>
      <c r="M83" s="28"/>
      <c r="N83" s="28"/>
      <c r="O83" s="28"/>
      <c r="P83" s="28"/>
      <c r="Q83" s="60">
        <f t="shared" si="1"/>
        <v>0</v>
      </c>
      <c r="R83" s="17"/>
      <c r="S83" s="19"/>
      <c r="T83" s="18"/>
      <c r="U83" s="18"/>
      <c r="V83" s="16"/>
      <c r="W83" s="16"/>
      <c r="X83" s="16"/>
    </row>
    <row r="84" spans="1:24" x14ac:dyDescent="0.25">
      <c r="A84" s="166">
        <v>75</v>
      </c>
      <c r="B84" s="131" t="s">
        <v>1090</v>
      </c>
      <c r="C84" s="132" t="s">
        <v>1086</v>
      </c>
      <c r="D84" s="167">
        <v>17473.2</v>
      </c>
      <c r="E84" s="167">
        <v>17473.2</v>
      </c>
      <c r="F84" s="167">
        <v>17473.2</v>
      </c>
      <c r="G84" s="167">
        <v>17473.2</v>
      </c>
      <c r="H84" s="28"/>
      <c r="I84" s="28"/>
      <c r="J84" s="28"/>
      <c r="K84" s="28"/>
      <c r="L84" s="28"/>
      <c r="M84" s="28"/>
      <c r="N84" s="28"/>
      <c r="O84" s="28"/>
      <c r="P84" s="28"/>
      <c r="Q84" s="60">
        <f t="shared" si="1"/>
        <v>0</v>
      </c>
      <c r="R84" s="17"/>
      <c r="S84" s="19"/>
      <c r="T84" s="18"/>
      <c r="U84" s="18"/>
      <c r="V84" s="16"/>
      <c r="W84" s="16"/>
      <c r="X84" s="16"/>
    </row>
    <row r="85" spans="1:24" x14ac:dyDescent="0.25">
      <c r="A85" s="166">
        <v>76</v>
      </c>
      <c r="B85" s="131" t="s">
        <v>1091</v>
      </c>
      <c r="C85" s="132" t="s">
        <v>1086</v>
      </c>
      <c r="D85" s="167">
        <v>13977.6</v>
      </c>
      <c r="E85" s="167">
        <v>13977.6</v>
      </c>
      <c r="F85" s="167">
        <v>13977.6</v>
      </c>
      <c r="G85" s="167">
        <v>13977.6</v>
      </c>
      <c r="H85" s="28"/>
      <c r="I85" s="28"/>
      <c r="J85" s="28"/>
      <c r="K85" s="28"/>
      <c r="L85" s="28"/>
      <c r="M85" s="28"/>
      <c r="N85" s="28"/>
      <c r="O85" s="28"/>
      <c r="P85" s="28"/>
      <c r="Q85" s="60">
        <f t="shared" si="1"/>
        <v>0</v>
      </c>
      <c r="R85" s="17"/>
      <c r="S85" s="19"/>
      <c r="T85" s="18"/>
      <c r="U85" s="18"/>
      <c r="V85" s="16"/>
      <c r="W85" s="16"/>
      <c r="X85" s="16"/>
    </row>
    <row r="86" spans="1:24" x14ac:dyDescent="0.25">
      <c r="A86" s="166">
        <v>77</v>
      </c>
      <c r="B86" s="131" t="s">
        <v>1092</v>
      </c>
      <c r="C86" s="132" t="s">
        <v>1086</v>
      </c>
      <c r="D86" s="167">
        <v>8385.6</v>
      </c>
      <c r="E86" s="167">
        <v>8385.6</v>
      </c>
      <c r="F86" s="167">
        <v>8385.6</v>
      </c>
      <c r="G86" s="167">
        <v>8385.6</v>
      </c>
      <c r="H86" s="28"/>
      <c r="I86" s="28"/>
      <c r="J86" s="28"/>
      <c r="K86" s="28"/>
      <c r="L86" s="28"/>
      <c r="M86" s="28"/>
      <c r="N86" s="28"/>
      <c r="O86" s="28"/>
      <c r="P86" s="28"/>
      <c r="Q86" s="60">
        <f t="shared" si="1"/>
        <v>0</v>
      </c>
      <c r="R86" s="17"/>
      <c r="S86" s="19"/>
      <c r="T86" s="18"/>
      <c r="U86" s="18"/>
      <c r="V86" s="16"/>
      <c r="W86" s="16"/>
      <c r="X86" s="16"/>
    </row>
    <row r="87" spans="1:24" x14ac:dyDescent="0.25">
      <c r="A87" s="166">
        <v>78</v>
      </c>
      <c r="B87" s="131" t="s">
        <v>1093</v>
      </c>
      <c r="C87" s="132" t="s">
        <v>1086</v>
      </c>
      <c r="D87" s="167">
        <v>11100</v>
      </c>
      <c r="E87" s="167">
        <v>11100</v>
      </c>
      <c r="F87" s="167">
        <v>11100</v>
      </c>
      <c r="G87" s="167">
        <v>11100</v>
      </c>
      <c r="H87" s="28"/>
      <c r="I87" s="28"/>
      <c r="J87" s="28"/>
      <c r="K87" s="28"/>
      <c r="L87" s="28"/>
      <c r="M87" s="28"/>
      <c r="N87" s="28"/>
      <c r="O87" s="28"/>
      <c r="P87" s="28"/>
      <c r="Q87" s="60">
        <f t="shared" si="1"/>
        <v>0</v>
      </c>
      <c r="R87" s="17"/>
      <c r="S87" s="19"/>
      <c r="T87" s="18"/>
      <c r="U87" s="18"/>
      <c r="V87" s="16"/>
      <c r="W87" s="16"/>
      <c r="X87" s="16"/>
    </row>
    <row r="88" spans="1:24" x14ac:dyDescent="0.25">
      <c r="A88" s="166">
        <v>79</v>
      </c>
      <c r="B88" s="131" t="s">
        <v>1094</v>
      </c>
      <c r="C88" s="132" t="s">
        <v>1086</v>
      </c>
      <c r="D88" s="167">
        <v>9019.2000000000007</v>
      </c>
      <c r="E88" s="167">
        <v>9019.2000000000007</v>
      </c>
      <c r="F88" s="167">
        <v>9019.2000000000007</v>
      </c>
      <c r="G88" s="167">
        <v>9019.2000000000007</v>
      </c>
      <c r="H88" s="28"/>
      <c r="I88" s="28"/>
      <c r="J88" s="28"/>
      <c r="K88" s="28"/>
      <c r="L88" s="28"/>
      <c r="M88" s="28"/>
      <c r="N88" s="28"/>
      <c r="O88" s="28"/>
      <c r="P88" s="28"/>
      <c r="Q88" s="60">
        <f t="shared" si="1"/>
        <v>0</v>
      </c>
      <c r="R88" s="21"/>
      <c r="S88" s="19"/>
      <c r="T88" s="18"/>
      <c r="U88" s="18"/>
      <c r="V88" s="16"/>
      <c r="W88" s="16"/>
      <c r="X88" s="16"/>
    </row>
    <row r="89" spans="1:24" x14ac:dyDescent="0.25">
      <c r="A89" s="166">
        <v>80</v>
      </c>
      <c r="B89" s="131" t="s">
        <v>1095</v>
      </c>
      <c r="C89" s="132" t="s">
        <v>1086</v>
      </c>
      <c r="D89" s="167">
        <v>6938.4</v>
      </c>
      <c r="E89" s="167">
        <v>6938.4</v>
      </c>
      <c r="F89" s="167">
        <v>6938.4</v>
      </c>
      <c r="G89" s="167">
        <v>6938.4</v>
      </c>
      <c r="H89" s="28"/>
      <c r="I89" s="28"/>
      <c r="J89" s="28"/>
      <c r="K89" s="28"/>
      <c r="L89" s="28"/>
      <c r="M89" s="28"/>
      <c r="N89" s="28"/>
      <c r="O89" s="28"/>
      <c r="P89" s="28"/>
      <c r="Q89" s="60">
        <f t="shared" si="1"/>
        <v>0</v>
      </c>
      <c r="R89" s="17"/>
      <c r="S89" s="19"/>
      <c r="T89" s="18"/>
      <c r="U89" s="18"/>
      <c r="V89" s="16"/>
      <c r="W89" s="16"/>
      <c r="X89" s="16"/>
    </row>
    <row r="90" spans="1:24" x14ac:dyDescent="0.25">
      <c r="A90" s="166">
        <v>81</v>
      </c>
      <c r="B90" s="131" t="s">
        <v>1096</v>
      </c>
      <c r="C90" s="132" t="s">
        <v>1086</v>
      </c>
      <c r="D90" s="168">
        <v>32971.199999999997</v>
      </c>
      <c r="E90" s="168">
        <v>32971.199999999997</v>
      </c>
      <c r="F90" s="168">
        <v>32971.199999999997</v>
      </c>
      <c r="G90" s="168">
        <v>32971.199999999997</v>
      </c>
      <c r="H90" s="30"/>
      <c r="I90" s="30"/>
      <c r="J90" s="30"/>
      <c r="K90" s="30"/>
      <c r="L90" s="30"/>
      <c r="M90" s="30"/>
      <c r="N90" s="30"/>
      <c r="O90" s="30"/>
      <c r="P90" s="30"/>
      <c r="Q90" s="60">
        <f t="shared" si="1"/>
        <v>0</v>
      </c>
      <c r="R90" s="17"/>
      <c r="S90" s="19"/>
      <c r="T90" s="18"/>
      <c r="U90" s="18"/>
      <c r="V90" s="16"/>
      <c r="W90" s="16"/>
      <c r="X90" s="16"/>
    </row>
    <row r="91" spans="1:24" x14ac:dyDescent="0.25">
      <c r="A91" s="166">
        <v>82</v>
      </c>
      <c r="B91" s="131" t="s">
        <v>754</v>
      </c>
      <c r="C91" s="132" t="s">
        <v>1086</v>
      </c>
      <c r="D91" s="168">
        <v>42866.400000000001</v>
      </c>
      <c r="E91" s="168">
        <v>42866.400000000001</v>
      </c>
      <c r="F91" s="168">
        <v>42866.400000000001</v>
      </c>
      <c r="G91" s="168">
        <v>42866.400000000001</v>
      </c>
      <c r="H91" s="30"/>
      <c r="I91" s="30"/>
      <c r="J91" s="30"/>
      <c r="K91" s="30"/>
      <c r="L91" s="30"/>
      <c r="M91" s="30"/>
      <c r="N91" s="30"/>
      <c r="O91" s="30"/>
      <c r="P91" s="30"/>
      <c r="Q91" s="60">
        <f t="shared" si="1"/>
        <v>0</v>
      </c>
      <c r="R91" s="17"/>
      <c r="S91" s="19"/>
      <c r="T91" s="18"/>
      <c r="U91" s="18"/>
      <c r="V91" s="16"/>
      <c r="W91" s="16"/>
      <c r="X91" s="16"/>
    </row>
    <row r="92" spans="1:24" x14ac:dyDescent="0.25">
      <c r="A92" s="166">
        <v>83</v>
      </c>
      <c r="B92" s="131" t="s">
        <v>755</v>
      </c>
      <c r="C92" s="132" t="s">
        <v>1086</v>
      </c>
      <c r="D92" s="168">
        <v>52760.4</v>
      </c>
      <c r="E92" s="168">
        <v>52760.4</v>
      </c>
      <c r="F92" s="168">
        <v>52760.4</v>
      </c>
      <c r="G92" s="168">
        <v>52760.4</v>
      </c>
      <c r="H92" s="30"/>
      <c r="I92" s="30"/>
      <c r="J92" s="30"/>
      <c r="K92" s="30"/>
      <c r="L92" s="30"/>
      <c r="M92" s="30"/>
      <c r="N92" s="30"/>
      <c r="O92" s="30"/>
      <c r="P92" s="30"/>
      <c r="Q92" s="60">
        <f t="shared" si="1"/>
        <v>0</v>
      </c>
      <c r="R92" s="17"/>
      <c r="S92" s="19"/>
      <c r="T92" s="18"/>
      <c r="U92" s="18"/>
      <c r="V92" s="16"/>
      <c r="W92" s="16"/>
      <c r="X92" s="16"/>
    </row>
    <row r="93" spans="1:24" x14ac:dyDescent="0.25">
      <c r="A93" s="166">
        <v>84</v>
      </c>
      <c r="B93" s="131" t="s">
        <v>756</v>
      </c>
      <c r="C93" s="132" t="s">
        <v>1086</v>
      </c>
      <c r="D93" s="168">
        <v>62650.8</v>
      </c>
      <c r="E93" s="168">
        <v>62650.8</v>
      </c>
      <c r="F93" s="168">
        <v>62650.8</v>
      </c>
      <c r="G93" s="168">
        <v>62650.8</v>
      </c>
      <c r="H93" s="30"/>
      <c r="I93" s="30"/>
      <c r="J93" s="30"/>
      <c r="K93" s="30"/>
      <c r="L93" s="30"/>
      <c r="M93" s="30"/>
      <c r="N93" s="30"/>
      <c r="O93" s="30"/>
      <c r="P93" s="30"/>
      <c r="Q93" s="60">
        <f t="shared" si="1"/>
        <v>0</v>
      </c>
      <c r="R93" s="16"/>
      <c r="S93" s="19"/>
      <c r="T93" s="18"/>
      <c r="U93" s="18"/>
      <c r="V93" s="16"/>
      <c r="W93" s="16"/>
      <c r="X93" s="16"/>
    </row>
    <row r="94" spans="1:24" x14ac:dyDescent="0.25">
      <c r="A94" s="166">
        <v>85</v>
      </c>
      <c r="B94" s="131" t="s">
        <v>757</v>
      </c>
      <c r="C94" s="132" t="s">
        <v>1086</v>
      </c>
      <c r="D94" s="168">
        <v>26377.200000000001</v>
      </c>
      <c r="E94" s="168">
        <v>26377.200000000001</v>
      </c>
      <c r="F94" s="168">
        <v>26377.200000000001</v>
      </c>
      <c r="G94" s="168">
        <v>26377.200000000001</v>
      </c>
      <c r="H94" s="30"/>
      <c r="I94" s="30"/>
      <c r="J94" s="30"/>
      <c r="K94" s="30"/>
      <c r="L94" s="30"/>
      <c r="M94" s="30"/>
      <c r="N94" s="30"/>
      <c r="O94" s="30"/>
      <c r="P94" s="30"/>
      <c r="Q94" s="60">
        <f t="shared" si="1"/>
        <v>0</v>
      </c>
      <c r="R94" s="16"/>
      <c r="S94" s="19"/>
      <c r="T94" s="18"/>
      <c r="U94" s="18"/>
      <c r="V94" s="16"/>
      <c r="W94" s="16"/>
      <c r="X94" s="16"/>
    </row>
    <row r="95" spans="1:24" x14ac:dyDescent="0.25">
      <c r="A95" s="166">
        <v>86</v>
      </c>
      <c r="B95" s="131" t="s">
        <v>758</v>
      </c>
      <c r="C95" s="132" t="s">
        <v>1086</v>
      </c>
      <c r="D95" s="168">
        <v>32971.199999999997</v>
      </c>
      <c r="E95" s="168">
        <v>32971.199999999997</v>
      </c>
      <c r="F95" s="168">
        <v>32971.199999999997</v>
      </c>
      <c r="G95" s="168">
        <v>32971.199999999997</v>
      </c>
      <c r="H95" s="30"/>
      <c r="I95" s="30"/>
      <c r="J95" s="30"/>
      <c r="K95" s="30"/>
      <c r="L95" s="30"/>
      <c r="M95" s="30"/>
      <c r="N95" s="30"/>
      <c r="O95" s="30"/>
      <c r="P95" s="30"/>
      <c r="Q95" s="60">
        <f t="shared" si="1"/>
        <v>0</v>
      </c>
      <c r="R95" s="16"/>
      <c r="S95" s="19"/>
      <c r="T95" s="18"/>
      <c r="U95" s="18"/>
      <c r="V95" s="16"/>
      <c r="W95" s="16"/>
      <c r="X95" s="16"/>
    </row>
    <row r="96" spans="1:24" x14ac:dyDescent="0.25">
      <c r="A96" s="166">
        <v>87</v>
      </c>
      <c r="B96" s="131" t="s">
        <v>759</v>
      </c>
      <c r="C96" s="132" t="s">
        <v>1086</v>
      </c>
      <c r="D96" s="168">
        <v>39568.800000000003</v>
      </c>
      <c r="E96" s="168">
        <v>39568.800000000003</v>
      </c>
      <c r="F96" s="168">
        <v>39568.800000000003</v>
      </c>
      <c r="G96" s="168">
        <v>39568.800000000003</v>
      </c>
      <c r="H96" s="30"/>
      <c r="I96" s="30"/>
      <c r="J96" s="30"/>
      <c r="K96" s="30"/>
      <c r="L96" s="30"/>
      <c r="M96" s="30"/>
      <c r="N96" s="30"/>
      <c r="O96" s="30"/>
      <c r="P96" s="30"/>
      <c r="Q96" s="60">
        <f t="shared" si="1"/>
        <v>0</v>
      </c>
      <c r="R96" s="16"/>
      <c r="S96" s="19"/>
      <c r="T96" s="18"/>
      <c r="U96" s="18"/>
      <c r="V96" s="16"/>
      <c r="W96" s="16"/>
      <c r="X96" s="16"/>
    </row>
    <row r="97" spans="1:24" x14ac:dyDescent="0.25">
      <c r="A97" s="166">
        <v>88</v>
      </c>
      <c r="B97" s="131" t="s">
        <v>760</v>
      </c>
      <c r="C97" s="132" t="s">
        <v>1086</v>
      </c>
      <c r="D97" s="168">
        <v>20968.8</v>
      </c>
      <c r="E97" s="168">
        <v>20968.8</v>
      </c>
      <c r="F97" s="168">
        <v>20968.8</v>
      </c>
      <c r="G97" s="168">
        <v>20968.8</v>
      </c>
      <c r="H97" s="30"/>
      <c r="I97" s="30"/>
      <c r="J97" s="30"/>
      <c r="K97" s="30"/>
      <c r="L97" s="30"/>
      <c r="M97" s="30"/>
      <c r="N97" s="30"/>
      <c r="O97" s="30"/>
      <c r="P97" s="30"/>
      <c r="Q97" s="60">
        <f t="shared" si="1"/>
        <v>0</v>
      </c>
      <c r="R97" s="16"/>
      <c r="S97" s="19"/>
      <c r="T97" s="18"/>
      <c r="U97" s="18"/>
      <c r="V97" s="16"/>
      <c r="W97" s="16"/>
      <c r="X97" s="16"/>
    </row>
    <row r="98" spans="1:24" x14ac:dyDescent="0.25">
      <c r="A98" s="166">
        <v>89</v>
      </c>
      <c r="B98" s="131" t="s">
        <v>761</v>
      </c>
      <c r="C98" s="132" t="s">
        <v>1086</v>
      </c>
      <c r="D98" s="168">
        <v>17473.2</v>
      </c>
      <c r="E98" s="168">
        <v>17473.2</v>
      </c>
      <c r="F98" s="168">
        <v>17473.2</v>
      </c>
      <c r="G98" s="168">
        <v>17473.2</v>
      </c>
      <c r="H98" s="30"/>
      <c r="I98" s="30"/>
      <c r="J98" s="30"/>
      <c r="K98" s="30"/>
      <c r="L98" s="30"/>
      <c r="M98" s="30"/>
      <c r="N98" s="30"/>
      <c r="O98" s="30"/>
      <c r="P98" s="30"/>
      <c r="Q98" s="60">
        <f t="shared" si="1"/>
        <v>0</v>
      </c>
      <c r="R98" s="16"/>
      <c r="S98" s="19"/>
      <c r="T98" s="18"/>
      <c r="U98" s="18"/>
      <c r="V98" s="16"/>
      <c r="W98" s="16"/>
      <c r="X98" s="16"/>
    </row>
    <row r="99" spans="1:24" x14ac:dyDescent="0.25">
      <c r="A99" s="166">
        <v>90</v>
      </c>
      <c r="B99" s="131" t="s">
        <v>762</v>
      </c>
      <c r="C99" s="132" t="s">
        <v>1086</v>
      </c>
      <c r="D99" s="168">
        <v>12579.6</v>
      </c>
      <c r="E99" s="168">
        <v>12579.6</v>
      </c>
      <c r="F99" s="168">
        <v>12579.6</v>
      </c>
      <c r="G99" s="168">
        <v>12579.6</v>
      </c>
      <c r="H99" s="30"/>
      <c r="I99" s="30"/>
      <c r="J99" s="30"/>
      <c r="K99" s="30"/>
      <c r="L99" s="30"/>
      <c r="M99" s="30"/>
      <c r="N99" s="30"/>
      <c r="O99" s="30"/>
      <c r="P99" s="30"/>
      <c r="Q99" s="60">
        <f t="shared" si="1"/>
        <v>0</v>
      </c>
      <c r="R99" s="17"/>
      <c r="S99" s="19"/>
      <c r="T99" s="18"/>
      <c r="U99" s="18"/>
      <c r="V99" s="16"/>
      <c r="W99" s="16"/>
      <c r="X99" s="16"/>
    </row>
    <row r="100" spans="1:24" x14ac:dyDescent="0.25">
      <c r="A100" s="166">
        <v>91</v>
      </c>
      <c r="B100" s="131" t="s">
        <v>763</v>
      </c>
      <c r="C100" s="132" t="s">
        <v>1086</v>
      </c>
      <c r="D100" s="168">
        <v>9085.2000000000007</v>
      </c>
      <c r="E100" s="168">
        <v>9085.2000000000007</v>
      </c>
      <c r="F100" s="168">
        <v>9085.2000000000007</v>
      </c>
      <c r="G100" s="168">
        <v>9085.2000000000007</v>
      </c>
      <c r="H100" s="30"/>
      <c r="I100" s="30"/>
      <c r="J100" s="30"/>
      <c r="K100" s="30"/>
      <c r="L100" s="30"/>
      <c r="M100" s="30"/>
      <c r="N100" s="30"/>
      <c r="O100" s="30"/>
      <c r="P100" s="30"/>
      <c r="Q100" s="60">
        <f t="shared" si="1"/>
        <v>0</v>
      </c>
      <c r="R100" s="16"/>
      <c r="S100" s="19"/>
      <c r="T100" s="18"/>
      <c r="U100" s="18"/>
      <c r="V100" s="16"/>
      <c r="W100" s="16"/>
      <c r="X100" s="16"/>
    </row>
    <row r="101" spans="1:24" x14ac:dyDescent="0.25">
      <c r="A101" s="166">
        <v>92</v>
      </c>
      <c r="B101" s="131" t="s">
        <v>764</v>
      </c>
      <c r="C101" s="132" t="s">
        <v>1086</v>
      </c>
      <c r="D101" s="168">
        <v>27322.799999999999</v>
      </c>
      <c r="E101" s="168">
        <v>27322.799999999999</v>
      </c>
      <c r="F101" s="168">
        <v>27322.799999999999</v>
      </c>
      <c r="G101" s="168">
        <v>27322.799999999999</v>
      </c>
      <c r="H101" s="30"/>
      <c r="I101" s="30"/>
      <c r="J101" s="30"/>
      <c r="K101" s="30"/>
      <c r="L101" s="30"/>
      <c r="M101" s="30"/>
      <c r="N101" s="30"/>
      <c r="O101" s="30"/>
      <c r="P101" s="30"/>
      <c r="Q101" s="60">
        <f t="shared" si="1"/>
        <v>0</v>
      </c>
      <c r="R101" s="17"/>
      <c r="S101" s="19"/>
      <c r="T101" s="18"/>
      <c r="U101" s="18"/>
      <c r="V101" s="16"/>
      <c r="W101" s="16"/>
      <c r="X101" s="16"/>
    </row>
    <row r="102" spans="1:24" x14ac:dyDescent="0.25">
      <c r="A102" s="166">
        <v>93</v>
      </c>
      <c r="B102" s="131" t="s">
        <v>765</v>
      </c>
      <c r="C102" s="132" t="s">
        <v>1086</v>
      </c>
      <c r="D102" s="168">
        <v>14310</v>
      </c>
      <c r="E102" s="168">
        <v>14310</v>
      </c>
      <c r="F102" s="168">
        <v>14310</v>
      </c>
      <c r="G102" s="168">
        <v>14310</v>
      </c>
      <c r="H102" s="30"/>
      <c r="I102" s="30"/>
      <c r="J102" s="30"/>
      <c r="K102" s="30"/>
      <c r="L102" s="30"/>
      <c r="M102" s="30"/>
      <c r="N102" s="30"/>
      <c r="O102" s="30"/>
      <c r="P102" s="30"/>
      <c r="Q102" s="60">
        <f t="shared" si="1"/>
        <v>0</v>
      </c>
      <c r="R102" s="17"/>
      <c r="S102" s="19"/>
      <c r="T102" s="18"/>
      <c r="U102" s="18"/>
      <c r="V102" s="16"/>
      <c r="W102" s="16"/>
      <c r="X102" s="16"/>
    </row>
    <row r="103" spans="1:24" x14ac:dyDescent="0.25">
      <c r="A103" s="166">
        <v>94</v>
      </c>
      <c r="B103" s="131" t="s">
        <v>766</v>
      </c>
      <c r="C103" s="132" t="s">
        <v>1086</v>
      </c>
      <c r="D103" s="168">
        <v>10406.4</v>
      </c>
      <c r="E103" s="168">
        <v>10406.4</v>
      </c>
      <c r="F103" s="168">
        <v>10406.4</v>
      </c>
      <c r="G103" s="168">
        <v>10406.4</v>
      </c>
      <c r="H103" s="30"/>
      <c r="I103" s="30"/>
      <c r="J103" s="30"/>
      <c r="K103" s="30"/>
      <c r="L103" s="30"/>
      <c r="M103" s="30"/>
      <c r="N103" s="30"/>
      <c r="O103" s="30"/>
      <c r="P103" s="30"/>
      <c r="Q103" s="60">
        <f t="shared" si="1"/>
        <v>0</v>
      </c>
      <c r="R103" s="17"/>
      <c r="S103" s="19"/>
      <c r="T103" s="18"/>
      <c r="U103" s="18"/>
      <c r="V103" s="16"/>
      <c r="W103" s="16"/>
      <c r="X103" s="16"/>
    </row>
    <row r="104" spans="1:24" x14ac:dyDescent="0.25">
      <c r="A104" s="166">
        <v>95</v>
      </c>
      <c r="B104" s="131" t="s">
        <v>767</v>
      </c>
      <c r="C104" s="132" t="s">
        <v>1086</v>
      </c>
      <c r="D104" s="168">
        <v>20036.400000000001</v>
      </c>
      <c r="E104" s="168">
        <v>20036.400000000001</v>
      </c>
      <c r="F104" s="168">
        <v>20036.400000000001</v>
      </c>
      <c r="G104" s="168">
        <v>20036.400000000001</v>
      </c>
      <c r="H104" s="30"/>
      <c r="I104" s="30"/>
      <c r="J104" s="30"/>
      <c r="K104" s="30"/>
      <c r="L104" s="30"/>
      <c r="M104" s="30"/>
      <c r="N104" s="30"/>
      <c r="O104" s="30"/>
      <c r="P104" s="30"/>
      <c r="Q104" s="60">
        <f t="shared" si="1"/>
        <v>0</v>
      </c>
      <c r="R104" s="20"/>
      <c r="S104" s="19"/>
      <c r="T104" s="18"/>
      <c r="U104" s="18"/>
      <c r="V104" s="16"/>
      <c r="W104" s="16"/>
      <c r="X104" s="16"/>
    </row>
    <row r="105" spans="1:24" x14ac:dyDescent="0.25">
      <c r="A105" s="166">
        <v>96</v>
      </c>
      <c r="B105" s="131" t="s">
        <v>768</v>
      </c>
      <c r="C105" s="132" t="s">
        <v>1086</v>
      </c>
      <c r="D105" s="168">
        <v>14698.8</v>
      </c>
      <c r="E105" s="168">
        <v>14698.8</v>
      </c>
      <c r="F105" s="168">
        <v>14698.8</v>
      </c>
      <c r="G105" s="168">
        <v>14698.8</v>
      </c>
      <c r="H105" s="30"/>
      <c r="I105" s="30"/>
      <c r="J105" s="30"/>
      <c r="K105" s="30"/>
      <c r="L105" s="30"/>
      <c r="M105" s="30"/>
      <c r="N105" s="30"/>
      <c r="O105" s="30"/>
      <c r="P105" s="30"/>
      <c r="Q105" s="60">
        <f t="shared" si="1"/>
        <v>0</v>
      </c>
      <c r="R105" s="17"/>
      <c r="S105" s="22"/>
      <c r="T105" s="18"/>
      <c r="U105" s="18"/>
      <c r="V105" s="16"/>
      <c r="W105" s="16"/>
      <c r="X105" s="16"/>
    </row>
    <row r="106" spans="1:24" x14ac:dyDescent="0.25">
      <c r="A106" s="166">
        <v>97</v>
      </c>
      <c r="B106" s="131" t="s">
        <v>769</v>
      </c>
      <c r="C106" s="132" t="s">
        <v>1086</v>
      </c>
      <c r="D106" s="168">
        <v>13009.2</v>
      </c>
      <c r="E106" s="168">
        <v>13009.2</v>
      </c>
      <c r="F106" s="168">
        <v>13009.2</v>
      </c>
      <c r="G106" s="168">
        <v>13009.2</v>
      </c>
      <c r="H106" s="30"/>
      <c r="I106" s="30"/>
      <c r="J106" s="30"/>
      <c r="K106" s="30"/>
      <c r="L106" s="30"/>
      <c r="M106" s="30"/>
      <c r="N106" s="30"/>
      <c r="O106" s="30"/>
      <c r="P106" s="30"/>
      <c r="Q106" s="60">
        <f t="shared" si="1"/>
        <v>0</v>
      </c>
      <c r="R106" s="17"/>
      <c r="S106" s="22"/>
      <c r="T106" s="18"/>
      <c r="U106" s="18"/>
      <c r="V106" s="16"/>
      <c r="W106" s="16"/>
      <c r="X106" s="16"/>
    </row>
    <row r="107" spans="1:24" x14ac:dyDescent="0.25">
      <c r="A107" s="166">
        <v>98</v>
      </c>
      <c r="B107" s="131" t="s">
        <v>770</v>
      </c>
      <c r="C107" s="132" t="s">
        <v>1086</v>
      </c>
      <c r="D107" s="168">
        <v>11968.8</v>
      </c>
      <c r="E107" s="168">
        <v>11968.8</v>
      </c>
      <c r="F107" s="168">
        <v>11968.8</v>
      </c>
      <c r="G107" s="168">
        <v>11968.8</v>
      </c>
      <c r="H107" s="30"/>
      <c r="I107" s="30"/>
      <c r="J107" s="30"/>
      <c r="K107" s="30"/>
      <c r="L107" s="30"/>
      <c r="M107" s="30"/>
      <c r="N107" s="30"/>
      <c r="O107" s="30"/>
      <c r="P107" s="30"/>
      <c r="Q107" s="60">
        <f t="shared" si="1"/>
        <v>0</v>
      </c>
      <c r="R107" s="17"/>
      <c r="S107" s="22"/>
      <c r="T107" s="18"/>
      <c r="U107" s="18"/>
      <c r="V107" s="16"/>
      <c r="W107" s="16"/>
      <c r="X107" s="16"/>
    </row>
    <row r="108" spans="1:24" x14ac:dyDescent="0.25">
      <c r="A108" s="166">
        <v>99</v>
      </c>
      <c r="B108" s="131" t="s">
        <v>771</v>
      </c>
      <c r="C108" s="132" t="s">
        <v>1086</v>
      </c>
      <c r="D108" s="168">
        <v>9366</v>
      </c>
      <c r="E108" s="168">
        <v>9366</v>
      </c>
      <c r="F108" s="168">
        <v>9366</v>
      </c>
      <c r="G108" s="168">
        <v>9366</v>
      </c>
      <c r="H108" s="30"/>
      <c r="I108" s="30"/>
      <c r="J108" s="30"/>
      <c r="K108" s="30"/>
      <c r="L108" s="30"/>
      <c r="M108" s="30"/>
      <c r="N108" s="30"/>
      <c r="O108" s="30"/>
      <c r="P108" s="30"/>
      <c r="Q108" s="60">
        <f t="shared" si="1"/>
        <v>0</v>
      </c>
      <c r="R108" s="17"/>
      <c r="S108" s="22"/>
      <c r="T108" s="18"/>
      <c r="U108" s="18"/>
      <c r="V108" s="16"/>
      <c r="W108" s="16"/>
      <c r="X108" s="16"/>
    </row>
    <row r="109" spans="1:24" x14ac:dyDescent="0.25">
      <c r="A109" s="166">
        <v>100</v>
      </c>
      <c r="B109" s="131" t="s">
        <v>772</v>
      </c>
      <c r="C109" s="132" t="s">
        <v>1086</v>
      </c>
      <c r="D109" s="168">
        <v>14700</v>
      </c>
      <c r="E109" s="168">
        <v>14700</v>
      </c>
      <c r="F109" s="168">
        <v>14700</v>
      </c>
      <c r="G109" s="168">
        <v>14700</v>
      </c>
      <c r="H109" s="30"/>
      <c r="I109" s="30"/>
      <c r="J109" s="30"/>
      <c r="K109" s="30"/>
      <c r="L109" s="30"/>
      <c r="M109" s="30"/>
      <c r="N109" s="30"/>
      <c r="O109" s="30"/>
      <c r="P109" s="30"/>
      <c r="Q109" s="60">
        <f t="shared" si="1"/>
        <v>0</v>
      </c>
      <c r="R109" s="59"/>
      <c r="S109" s="59"/>
      <c r="T109" s="18"/>
      <c r="U109" s="18"/>
      <c r="V109" s="16"/>
      <c r="W109" s="16"/>
      <c r="X109" s="16"/>
    </row>
    <row r="110" spans="1:24" x14ac:dyDescent="0.25">
      <c r="A110" s="166">
        <v>101</v>
      </c>
      <c r="B110" s="131" t="s">
        <v>773</v>
      </c>
      <c r="C110" s="132" t="s">
        <v>1086</v>
      </c>
      <c r="D110" s="168">
        <v>10665.6</v>
      </c>
      <c r="E110" s="168">
        <v>10665.6</v>
      </c>
      <c r="F110" s="168">
        <v>10665.6</v>
      </c>
      <c r="G110" s="168">
        <v>10665.6</v>
      </c>
      <c r="H110" s="30"/>
      <c r="I110" s="30"/>
      <c r="J110" s="30"/>
      <c r="K110" s="30"/>
      <c r="L110" s="30"/>
      <c r="M110" s="30"/>
      <c r="N110" s="30"/>
      <c r="O110" s="30"/>
      <c r="P110" s="30"/>
      <c r="Q110" s="60">
        <f t="shared" si="1"/>
        <v>0</v>
      </c>
      <c r="R110" s="21"/>
      <c r="S110" s="19"/>
      <c r="T110" s="18"/>
      <c r="U110" s="18"/>
      <c r="V110" s="16"/>
      <c r="W110" s="16"/>
      <c r="X110" s="16"/>
    </row>
    <row r="111" spans="1:24" x14ac:dyDescent="0.25">
      <c r="A111" s="166">
        <v>102</v>
      </c>
      <c r="B111" s="131" t="s">
        <v>774</v>
      </c>
      <c r="C111" s="132" t="s">
        <v>1086</v>
      </c>
      <c r="D111" s="168">
        <v>7284</v>
      </c>
      <c r="E111" s="168">
        <v>7284</v>
      </c>
      <c r="F111" s="168">
        <v>7284</v>
      </c>
      <c r="G111" s="168">
        <v>7284</v>
      </c>
      <c r="H111" s="30"/>
      <c r="I111" s="30"/>
      <c r="J111" s="30"/>
      <c r="K111" s="30"/>
      <c r="L111" s="30"/>
      <c r="M111" s="30"/>
      <c r="N111" s="30"/>
      <c r="O111" s="30"/>
      <c r="P111" s="30"/>
      <c r="Q111" s="60">
        <f t="shared" si="1"/>
        <v>0</v>
      </c>
      <c r="R111" s="17"/>
      <c r="S111" s="19"/>
      <c r="T111" s="18"/>
      <c r="U111" s="18"/>
      <c r="V111" s="16"/>
      <c r="W111" s="16"/>
      <c r="X111" s="16"/>
    </row>
    <row r="112" spans="1:24" x14ac:dyDescent="0.25">
      <c r="A112" s="166">
        <v>103</v>
      </c>
      <c r="B112" s="131" t="s">
        <v>775</v>
      </c>
      <c r="C112" s="132" t="s">
        <v>1086</v>
      </c>
      <c r="D112" s="168">
        <v>5721.6</v>
      </c>
      <c r="E112" s="168">
        <v>5721.6</v>
      </c>
      <c r="F112" s="168">
        <v>5721.6</v>
      </c>
      <c r="G112" s="168">
        <v>5721.6</v>
      </c>
      <c r="H112" s="30"/>
      <c r="I112" s="30"/>
      <c r="J112" s="30"/>
      <c r="K112" s="30"/>
      <c r="L112" s="30"/>
      <c r="M112" s="30"/>
      <c r="N112" s="30"/>
      <c r="O112" s="30"/>
      <c r="P112" s="30"/>
      <c r="Q112" s="60">
        <f t="shared" si="1"/>
        <v>0</v>
      </c>
      <c r="R112" s="17"/>
      <c r="S112" s="19"/>
      <c r="T112" s="18"/>
      <c r="U112" s="18"/>
      <c r="V112" s="16"/>
      <c r="W112" s="16"/>
      <c r="X112" s="16"/>
    </row>
    <row r="113" spans="1:24" x14ac:dyDescent="0.25">
      <c r="A113" s="166">
        <v>104</v>
      </c>
      <c r="B113" s="131" t="s">
        <v>776</v>
      </c>
      <c r="C113" s="132" t="s">
        <v>1086</v>
      </c>
      <c r="D113" s="168">
        <v>22639.200000000001</v>
      </c>
      <c r="E113" s="168">
        <v>22639.200000000001</v>
      </c>
      <c r="F113" s="168">
        <v>22639.200000000001</v>
      </c>
      <c r="G113" s="168">
        <v>22639.200000000001</v>
      </c>
      <c r="H113" s="30"/>
      <c r="I113" s="30"/>
      <c r="J113" s="30"/>
      <c r="K113" s="30"/>
      <c r="L113" s="30"/>
      <c r="M113" s="30"/>
      <c r="N113" s="30"/>
      <c r="O113" s="30"/>
      <c r="P113" s="30"/>
      <c r="Q113" s="60">
        <f t="shared" si="1"/>
        <v>0</v>
      </c>
      <c r="R113" s="17"/>
      <c r="S113" s="19"/>
      <c r="T113" s="18"/>
      <c r="U113" s="18"/>
      <c r="V113" s="16"/>
      <c r="W113" s="16"/>
      <c r="X113" s="16"/>
    </row>
    <row r="114" spans="1:24" x14ac:dyDescent="0.25">
      <c r="A114" s="166">
        <v>105</v>
      </c>
      <c r="B114" s="131" t="s">
        <v>777</v>
      </c>
      <c r="C114" s="132" t="s">
        <v>1086</v>
      </c>
      <c r="D114" s="168">
        <v>11317.2</v>
      </c>
      <c r="E114" s="168">
        <v>11317.2</v>
      </c>
      <c r="F114" s="168">
        <v>11317.2</v>
      </c>
      <c r="G114" s="168">
        <v>11317.2</v>
      </c>
      <c r="H114" s="30"/>
      <c r="I114" s="30"/>
      <c r="J114" s="30"/>
      <c r="K114" s="30"/>
      <c r="L114" s="30"/>
      <c r="M114" s="30"/>
      <c r="N114" s="30"/>
      <c r="O114" s="30"/>
      <c r="P114" s="30"/>
      <c r="Q114" s="60">
        <f t="shared" si="1"/>
        <v>0</v>
      </c>
      <c r="R114" s="17"/>
      <c r="S114" s="19"/>
      <c r="T114" s="18"/>
      <c r="U114" s="18"/>
      <c r="V114" s="16"/>
      <c r="W114" s="16"/>
      <c r="X114" s="16"/>
    </row>
    <row r="115" spans="1:24" x14ac:dyDescent="0.25">
      <c r="A115" s="166">
        <v>106</v>
      </c>
      <c r="B115" s="131" t="s">
        <v>778</v>
      </c>
      <c r="C115" s="132" t="s">
        <v>1086</v>
      </c>
      <c r="D115" s="168">
        <v>8715.6</v>
      </c>
      <c r="E115" s="168">
        <v>8715.6</v>
      </c>
      <c r="F115" s="168">
        <v>8715.6</v>
      </c>
      <c r="G115" s="168">
        <v>8715.6</v>
      </c>
      <c r="H115" s="30"/>
      <c r="I115" s="30"/>
      <c r="J115" s="30"/>
      <c r="K115" s="30"/>
      <c r="L115" s="30"/>
      <c r="M115" s="30"/>
      <c r="N115" s="30"/>
      <c r="O115" s="30"/>
      <c r="P115" s="30"/>
      <c r="Q115" s="60">
        <f t="shared" si="1"/>
        <v>0</v>
      </c>
      <c r="R115" s="17"/>
      <c r="S115" s="19"/>
      <c r="T115" s="18"/>
      <c r="U115" s="18"/>
      <c r="V115" s="16"/>
      <c r="W115" s="16"/>
      <c r="X115" s="16"/>
    </row>
    <row r="116" spans="1:24" x14ac:dyDescent="0.25">
      <c r="A116" s="166">
        <v>107</v>
      </c>
      <c r="B116" s="131" t="s">
        <v>651</v>
      </c>
      <c r="C116" s="132" t="s">
        <v>1086</v>
      </c>
      <c r="D116" s="168">
        <v>4486.8</v>
      </c>
      <c r="E116" s="168">
        <v>4486.8</v>
      </c>
      <c r="F116" s="168">
        <v>4486.8</v>
      </c>
      <c r="G116" s="168">
        <v>4486.8</v>
      </c>
      <c r="H116" s="30"/>
      <c r="I116" s="30"/>
      <c r="J116" s="30"/>
      <c r="K116" s="30"/>
      <c r="L116" s="30"/>
      <c r="M116" s="30"/>
      <c r="N116" s="30"/>
      <c r="O116" s="30"/>
      <c r="P116" s="30"/>
      <c r="Q116" s="60">
        <f t="shared" si="1"/>
        <v>0</v>
      </c>
      <c r="R116" s="17"/>
      <c r="S116" s="19"/>
      <c r="T116" s="18"/>
      <c r="U116" s="18"/>
      <c r="V116" s="16"/>
      <c r="W116" s="16"/>
      <c r="X116" s="16"/>
    </row>
    <row r="117" spans="1:24" x14ac:dyDescent="0.25">
      <c r="A117" s="166">
        <v>108</v>
      </c>
      <c r="B117" s="131" t="s">
        <v>651</v>
      </c>
      <c r="C117" s="132" t="s">
        <v>779</v>
      </c>
      <c r="D117" s="168">
        <v>3096</v>
      </c>
      <c r="E117" s="168">
        <v>3096</v>
      </c>
      <c r="F117" s="168">
        <v>3096</v>
      </c>
      <c r="G117" s="168">
        <v>3096</v>
      </c>
      <c r="H117" s="30"/>
      <c r="I117" s="30"/>
      <c r="J117" s="30"/>
      <c r="K117" s="30"/>
      <c r="L117" s="30"/>
      <c r="M117" s="30"/>
      <c r="N117" s="30"/>
      <c r="O117" s="30"/>
      <c r="P117" s="30"/>
      <c r="Q117" s="60">
        <f t="shared" si="1"/>
        <v>0</v>
      </c>
      <c r="R117" s="17"/>
      <c r="S117" s="19"/>
      <c r="T117" s="18"/>
      <c r="U117" s="18"/>
      <c r="V117" s="16"/>
      <c r="W117" s="16"/>
      <c r="X117" s="16"/>
    </row>
    <row r="118" spans="1:24" x14ac:dyDescent="0.25">
      <c r="A118" s="166">
        <v>109</v>
      </c>
      <c r="B118" s="131" t="s">
        <v>652</v>
      </c>
      <c r="C118" s="132" t="s">
        <v>1086</v>
      </c>
      <c r="D118" s="168">
        <v>2664</v>
      </c>
      <c r="E118" s="168">
        <v>2664</v>
      </c>
      <c r="F118" s="168">
        <v>2664</v>
      </c>
      <c r="G118" s="168">
        <v>2664</v>
      </c>
      <c r="H118" s="30"/>
      <c r="I118" s="30"/>
      <c r="J118" s="30"/>
      <c r="K118" s="30"/>
      <c r="L118" s="30"/>
      <c r="M118" s="30"/>
      <c r="N118" s="30"/>
      <c r="O118" s="30"/>
      <c r="P118" s="30"/>
      <c r="Q118" s="60">
        <f t="shared" si="1"/>
        <v>0</v>
      </c>
      <c r="R118" s="17"/>
      <c r="S118" s="19"/>
      <c r="T118" s="18"/>
      <c r="U118" s="18"/>
      <c r="V118" s="16"/>
      <c r="W118" s="16"/>
      <c r="X118" s="16"/>
    </row>
    <row r="119" spans="1:24" x14ac:dyDescent="0.25">
      <c r="A119" s="166">
        <v>110</v>
      </c>
      <c r="B119" s="131" t="s">
        <v>652</v>
      </c>
      <c r="C119" s="132" t="s">
        <v>779</v>
      </c>
      <c r="D119" s="167">
        <v>1838.4</v>
      </c>
      <c r="E119" s="167">
        <v>1838.4</v>
      </c>
      <c r="F119" s="167">
        <v>1838.4</v>
      </c>
      <c r="G119" s="167">
        <v>1838.4</v>
      </c>
      <c r="H119" s="28"/>
      <c r="I119" s="28"/>
      <c r="J119" s="28"/>
      <c r="K119" s="28"/>
      <c r="L119" s="28"/>
      <c r="M119" s="28"/>
      <c r="N119" s="28"/>
      <c r="O119" s="28"/>
      <c r="P119" s="28"/>
      <c r="Q119" s="60">
        <f t="shared" si="1"/>
        <v>0</v>
      </c>
      <c r="R119" s="59"/>
      <c r="S119" s="59"/>
      <c r="T119" s="18"/>
      <c r="U119" s="18"/>
      <c r="V119" s="16"/>
      <c r="W119" s="16"/>
      <c r="X119" s="16"/>
    </row>
    <row r="120" spans="1:24" x14ac:dyDescent="0.25">
      <c r="A120" s="166">
        <v>111</v>
      </c>
      <c r="B120" s="131" t="s">
        <v>653</v>
      </c>
      <c r="C120" s="132" t="s">
        <v>1086</v>
      </c>
      <c r="D120" s="167">
        <v>4717.2</v>
      </c>
      <c r="E120" s="167">
        <v>4717.2</v>
      </c>
      <c r="F120" s="167">
        <v>4717.2</v>
      </c>
      <c r="G120" s="167">
        <v>4717.2</v>
      </c>
      <c r="H120" s="28"/>
      <c r="I120" s="28"/>
      <c r="J120" s="28"/>
      <c r="K120" s="28"/>
      <c r="L120" s="28"/>
      <c r="M120" s="28"/>
      <c r="N120" s="28"/>
      <c r="O120" s="28"/>
      <c r="P120" s="28"/>
      <c r="Q120" s="60">
        <f t="shared" si="1"/>
        <v>0</v>
      </c>
      <c r="R120" s="17"/>
      <c r="S120" s="19"/>
      <c r="T120" s="18"/>
      <c r="U120" s="18"/>
      <c r="V120" s="16"/>
      <c r="W120" s="16"/>
      <c r="X120" s="16"/>
    </row>
    <row r="121" spans="1:24" x14ac:dyDescent="0.25">
      <c r="A121" s="166">
        <v>112</v>
      </c>
      <c r="B121" s="131" t="s">
        <v>653</v>
      </c>
      <c r="C121" s="133" t="s">
        <v>779</v>
      </c>
      <c r="D121" s="167">
        <v>3255.6</v>
      </c>
      <c r="E121" s="167">
        <v>3255.6</v>
      </c>
      <c r="F121" s="167">
        <v>3255.6</v>
      </c>
      <c r="G121" s="167">
        <v>3255.6</v>
      </c>
      <c r="H121" s="28"/>
      <c r="I121" s="28"/>
      <c r="J121" s="28"/>
      <c r="K121" s="28"/>
      <c r="L121" s="28"/>
      <c r="M121" s="28"/>
      <c r="N121" s="28"/>
      <c r="O121" s="28"/>
      <c r="P121" s="28"/>
      <c r="Q121" s="60">
        <f t="shared" si="1"/>
        <v>0</v>
      </c>
      <c r="R121" s="16"/>
      <c r="S121" s="19"/>
      <c r="T121" s="18"/>
      <c r="U121" s="18"/>
      <c r="V121" s="16"/>
      <c r="W121" s="16"/>
      <c r="X121" s="16"/>
    </row>
    <row r="122" spans="1:24" x14ac:dyDescent="0.25">
      <c r="A122" s="166">
        <v>113</v>
      </c>
      <c r="B122" s="131" t="s">
        <v>654</v>
      </c>
      <c r="C122" s="132" t="s">
        <v>1086</v>
      </c>
      <c r="D122" s="167">
        <v>2830.8</v>
      </c>
      <c r="E122" s="167">
        <v>2830.8</v>
      </c>
      <c r="F122" s="167">
        <v>2830.8</v>
      </c>
      <c r="G122" s="167">
        <v>2830.8</v>
      </c>
      <c r="H122" s="28"/>
      <c r="I122" s="28"/>
      <c r="J122" s="28"/>
      <c r="K122" s="28"/>
      <c r="L122" s="28"/>
      <c r="M122" s="28"/>
      <c r="N122" s="28"/>
      <c r="O122" s="28"/>
      <c r="P122" s="28"/>
      <c r="Q122" s="60">
        <f t="shared" si="1"/>
        <v>0</v>
      </c>
      <c r="R122" s="16"/>
      <c r="S122" s="19"/>
      <c r="T122" s="18"/>
      <c r="U122" s="18"/>
      <c r="V122" s="16"/>
      <c r="W122" s="16"/>
      <c r="X122" s="16"/>
    </row>
    <row r="123" spans="1:24" x14ac:dyDescent="0.25">
      <c r="A123" s="166">
        <v>114</v>
      </c>
      <c r="B123" s="131" t="s">
        <v>654</v>
      </c>
      <c r="C123" s="133" t="s">
        <v>779</v>
      </c>
      <c r="D123" s="167">
        <v>1953.6</v>
      </c>
      <c r="E123" s="167">
        <v>1953.6</v>
      </c>
      <c r="F123" s="167">
        <v>1953.6</v>
      </c>
      <c r="G123" s="167">
        <v>1953.6</v>
      </c>
      <c r="H123" s="28"/>
      <c r="I123" s="28"/>
      <c r="J123" s="28"/>
      <c r="K123" s="28"/>
      <c r="L123" s="28"/>
      <c r="M123" s="28"/>
      <c r="N123" s="28"/>
      <c r="O123" s="28"/>
      <c r="P123" s="28"/>
      <c r="Q123" s="60">
        <f t="shared" si="1"/>
        <v>0</v>
      </c>
      <c r="R123" s="16"/>
      <c r="S123" s="19"/>
      <c r="T123" s="18"/>
      <c r="U123" s="18"/>
      <c r="V123" s="16"/>
      <c r="W123" s="16"/>
      <c r="X123" s="16"/>
    </row>
    <row r="124" spans="1:24" x14ac:dyDescent="0.25">
      <c r="A124" s="166">
        <v>115</v>
      </c>
      <c r="B124" s="131" t="s">
        <v>655</v>
      </c>
      <c r="C124" s="132" t="s">
        <v>1086</v>
      </c>
      <c r="D124" s="167">
        <v>2840.4</v>
      </c>
      <c r="E124" s="167">
        <v>2840.4</v>
      </c>
      <c r="F124" s="167">
        <v>2840.4</v>
      </c>
      <c r="G124" s="167">
        <v>2840.4</v>
      </c>
      <c r="H124" s="28"/>
      <c r="I124" s="28"/>
      <c r="J124" s="28"/>
      <c r="K124" s="28"/>
      <c r="L124" s="28"/>
      <c r="M124" s="28"/>
      <c r="N124" s="28"/>
      <c r="O124" s="28"/>
      <c r="P124" s="28"/>
      <c r="Q124" s="60">
        <f t="shared" si="1"/>
        <v>0</v>
      </c>
      <c r="R124" s="16"/>
      <c r="S124" s="19"/>
      <c r="T124" s="18"/>
      <c r="U124" s="18"/>
      <c r="V124" s="16"/>
      <c r="W124" s="16"/>
      <c r="X124" s="16"/>
    </row>
    <row r="125" spans="1:24" x14ac:dyDescent="0.25">
      <c r="A125" s="166">
        <v>116</v>
      </c>
      <c r="B125" s="131" t="s">
        <v>655</v>
      </c>
      <c r="C125" s="133" t="s">
        <v>779</v>
      </c>
      <c r="D125" s="167">
        <v>1562.4</v>
      </c>
      <c r="E125" s="167">
        <v>1562.4</v>
      </c>
      <c r="F125" s="167">
        <v>1562.4</v>
      </c>
      <c r="G125" s="167">
        <v>1562.4</v>
      </c>
      <c r="H125" s="28"/>
      <c r="I125" s="28"/>
      <c r="J125" s="28"/>
      <c r="K125" s="28"/>
      <c r="L125" s="28"/>
      <c r="M125" s="28"/>
      <c r="N125" s="28"/>
      <c r="O125" s="28"/>
      <c r="P125" s="28"/>
      <c r="Q125" s="60">
        <f t="shared" si="1"/>
        <v>0</v>
      </c>
      <c r="R125" s="16"/>
      <c r="S125" s="19"/>
      <c r="T125" s="18"/>
      <c r="U125" s="18"/>
      <c r="V125" s="16"/>
      <c r="W125" s="16"/>
      <c r="X125" s="16"/>
    </row>
    <row r="126" spans="1:24" x14ac:dyDescent="0.25">
      <c r="A126" s="166">
        <v>117</v>
      </c>
      <c r="B126" s="131" t="s">
        <v>656</v>
      </c>
      <c r="C126" s="132" t="s">
        <v>1086</v>
      </c>
      <c r="D126" s="167">
        <v>2175.6</v>
      </c>
      <c r="E126" s="167">
        <v>2175.6</v>
      </c>
      <c r="F126" s="167">
        <v>2175.6</v>
      </c>
      <c r="G126" s="167">
        <v>2175.6</v>
      </c>
      <c r="H126" s="28"/>
      <c r="I126" s="28"/>
      <c r="J126" s="28"/>
      <c r="K126" s="28"/>
      <c r="L126" s="28"/>
      <c r="M126" s="28"/>
      <c r="N126" s="28"/>
      <c r="O126" s="28"/>
      <c r="P126" s="28"/>
      <c r="Q126" s="60">
        <f t="shared" si="1"/>
        <v>0</v>
      </c>
      <c r="R126" s="16"/>
      <c r="S126" s="19"/>
      <c r="T126" s="18"/>
      <c r="U126" s="18"/>
      <c r="V126" s="16"/>
      <c r="W126" s="16"/>
      <c r="X126" s="16"/>
    </row>
    <row r="127" spans="1:24" x14ac:dyDescent="0.25">
      <c r="A127" s="166">
        <v>118</v>
      </c>
      <c r="B127" s="131" t="s">
        <v>656</v>
      </c>
      <c r="C127" s="133" t="s">
        <v>779</v>
      </c>
      <c r="D127" s="167">
        <v>979.2</v>
      </c>
      <c r="E127" s="167">
        <v>979.2</v>
      </c>
      <c r="F127" s="167">
        <v>979.2</v>
      </c>
      <c r="G127" s="167">
        <v>979.2</v>
      </c>
      <c r="H127" s="28"/>
      <c r="I127" s="28"/>
      <c r="J127" s="28"/>
      <c r="K127" s="28"/>
      <c r="L127" s="28"/>
      <c r="M127" s="28"/>
      <c r="N127" s="28"/>
      <c r="O127" s="28"/>
      <c r="P127" s="28"/>
      <c r="Q127" s="60">
        <f t="shared" si="1"/>
        <v>0</v>
      </c>
      <c r="R127" s="20"/>
      <c r="S127" s="16"/>
      <c r="T127" s="18"/>
      <c r="U127" s="18"/>
      <c r="V127" s="16"/>
      <c r="W127" s="16"/>
      <c r="X127" s="16"/>
    </row>
    <row r="128" spans="1:24" x14ac:dyDescent="0.25">
      <c r="A128" s="166">
        <v>119</v>
      </c>
      <c r="B128" s="131" t="s">
        <v>657</v>
      </c>
      <c r="C128" s="132" t="s">
        <v>1086</v>
      </c>
      <c r="D128" s="167">
        <v>2130</v>
      </c>
      <c r="E128" s="167">
        <v>2130</v>
      </c>
      <c r="F128" s="167">
        <v>2130</v>
      </c>
      <c r="G128" s="167">
        <v>2130</v>
      </c>
      <c r="H128" s="28"/>
      <c r="I128" s="28"/>
      <c r="J128" s="28"/>
      <c r="K128" s="28"/>
      <c r="L128" s="28"/>
      <c r="M128" s="28"/>
      <c r="N128" s="28"/>
      <c r="O128" s="28"/>
      <c r="P128" s="28"/>
      <c r="Q128" s="60">
        <f t="shared" si="1"/>
        <v>0</v>
      </c>
      <c r="R128" s="16"/>
      <c r="S128" s="19"/>
      <c r="T128" s="18"/>
      <c r="U128" s="18"/>
      <c r="V128" s="16"/>
      <c r="W128" s="16"/>
      <c r="X128" s="16"/>
    </row>
    <row r="129" spans="1:24" x14ac:dyDescent="0.25">
      <c r="A129" s="166">
        <v>120</v>
      </c>
      <c r="B129" s="131" t="s">
        <v>657</v>
      </c>
      <c r="C129" s="133" t="s">
        <v>779</v>
      </c>
      <c r="D129" s="167">
        <v>1470</v>
      </c>
      <c r="E129" s="167">
        <v>1470</v>
      </c>
      <c r="F129" s="167">
        <v>1470</v>
      </c>
      <c r="G129" s="167">
        <v>1470</v>
      </c>
      <c r="H129" s="28"/>
      <c r="I129" s="28"/>
      <c r="J129" s="28"/>
      <c r="K129" s="28"/>
      <c r="L129" s="28"/>
      <c r="M129" s="28"/>
      <c r="N129" s="28"/>
      <c r="O129" s="28"/>
      <c r="P129" s="28"/>
      <c r="Q129" s="60">
        <f t="shared" si="1"/>
        <v>0</v>
      </c>
      <c r="R129" s="59"/>
      <c r="S129" s="59"/>
      <c r="T129" s="18"/>
      <c r="U129" s="18"/>
      <c r="V129" s="16"/>
      <c r="W129" s="16"/>
      <c r="X129" s="16"/>
    </row>
    <row r="130" spans="1:24" x14ac:dyDescent="0.25">
      <c r="A130" s="166">
        <v>121</v>
      </c>
      <c r="B130" s="131" t="s">
        <v>658</v>
      </c>
      <c r="C130" s="132" t="s">
        <v>1086</v>
      </c>
      <c r="D130" s="167">
        <v>1597.2</v>
      </c>
      <c r="E130" s="167">
        <v>1597.2</v>
      </c>
      <c r="F130" s="167">
        <v>1597.2</v>
      </c>
      <c r="G130" s="167">
        <v>1597.2</v>
      </c>
      <c r="H130" s="28"/>
      <c r="I130" s="28"/>
      <c r="J130" s="28"/>
      <c r="K130" s="28"/>
      <c r="L130" s="28"/>
      <c r="M130" s="28"/>
      <c r="N130" s="28"/>
      <c r="O130" s="28"/>
      <c r="P130" s="28"/>
      <c r="Q130" s="60">
        <f t="shared" si="1"/>
        <v>0</v>
      </c>
      <c r="R130" s="59"/>
      <c r="S130" s="59"/>
      <c r="T130" s="18"/>
      <c r="U130" s="18"/>
      <c r="V130" s="16"/>
      <c r="W130" s="16"/>
      <c r="X130" s="16"/>
    </row>
    <row r="131" spans="1:24" x14ac:dyDescent="0.25">
      <c r="A131" s="166">
        <v>122</v>
      </c>
      <c r="B131" s="131" t="s">
        <v>658</v>
      </c>
      <c r="C131" s="133" t="s">
        <v>779</v>
      </c>
      <c r="D131" s="167">
        <v>1102.8</v>
      </c>
      <c r="E131" s="167">
        <v>1102.8</v>
      </c>
      <c r="F131" s="167">
        <v>1102.8</v>
      </c>
      <c r="G131" s="167">
        <v>1102.8</v>
      </c>
      <c r="H131" s="28"/>
      <c r="I131" s="28"/>
      <c r="J131" s="28"/>
      <c r="K131" s="28"/>
      <c r="L131" s="28"/>
      <c r="M131" s="28"/>
      <c r="N131" s="28"/>
      <c r="O131" s="28"/>
      <c r="P131" s="28"/>
      <c r="Q131" s="60">
        <f t="shared" si="1"/>
        <v>0</v>
      </c>
      <c r="R131" s="21"/>
      <c r="S131" s="19"/>
      <c r="T131" s="18"/>
      <c r="U131" s="18"/>
      <c r="V131" s="16"/>
      <c r="W131" s="16"/>
      <c r="X131" s="16"/>
    </row>
    <row r="132" spans="1:24" x14ac:dyDescent="0.25">
      <c r="A132" s="166">
        <v>123</v>
      </c>
      <c r="B132" s="131" t="s">
        <v>659</v>
      </c>
      <c r="C132" s="132" t="s">
        <v>1086</v>
      </c>
      <c r="D132" s="167">
        <v>1334.4</v>
      </c>
      <c r="E132" s="167">
        <v>1334.4</v>
      </c>
      <c r="F132" s="167">
        <v>1334.4</v>
      </c>
      <c r="G132" s="167">
        <v>1334.4</v>
      </c>
      <c r="H132" s="28"/>
      <c r="I132" s="28"/>
      <c r="J132" s="28"/>
      <c r="K132" s="28"/>
      <c r="L132" s="28"/>
      <c r="M132" s="28"/>
      <c r="N132" s="28"/>
      <c r="O132" s="28"/>
      <c r="P132" s="28"/>
      <c r="Q132" s="60">
        <f t="shared" si="1"/>
        <v>0</v>
      </c>
      <c r="R132" s="17"/>
      <c r="S132" s="19"/>
      <c r="T132" s="18"/>
      <c r="U132" s="18"/>
      <c r="V132" s="16"/>
      <c r="W132" s="16"/>
      <c r="X132" s="16"/>
    </row>
    <row r="133" spans="1:24" ht="21" customHeight="1" x14ac:dyDescent="0.25">
      <c r="A133" s="166">
        <v>124</v>
      </c>
      <c r="B133" s="131" t="s">
        <v>659</v>
      </c>
      <c r="C133" s="133" t="s">
        <v>779</v>
      </c>
      <c r="D133" s="167">
        <v>734.4</v>
      </c>
      <c r="E133" s="167">
        <v>734.4</v>
      </c>
      <c r="F133" s="167">
        <v>734.4</v>
      </c>
      <c r="G133" s="167">
        <v>734.4</v>
      </c>
      <c r="H133" s="28"/>
      <c r="I133" s="28"/>
      <c r="J133" s="28"/>
      <c r="K133" s="28"/>
      <c r="L133" s="28"/>
      <c r="M133" s="28"/>
      <c r="N133" s="28"/>
      <c r="O133" s="28"/>
      <c r="P133" s="28"/>
      <c r="Q133" s="60">
        <f t="shared" si="1"/>
        <v>0</v>
      </c>
      <c r="R133" s="17"/>
      <c r="S133" s="19"/>
      <c r="T133" s="18"/>
      <c r="U133" s="18"/>
      <c r="V133" s="16"/>
      <c r="W133" s="16"/>
      <c r="X133" s="16"/>
    </row>
    <row r="134" spans="1:24" x14ac:dyDescent="0.25">
      <c r="A134" s="166">
        <v>125</v>
      </c>
      <c r="B134" s="131" t="s">
        <v>660</v>
      </c>
      <c r="C134" s="132" t="s">
        <v>1086</v>
      </c>
      <c r="D134" s="167">
        <v>1364.4</v>
      </c>
      <c r="E134" s="167">
        <v>1364.4</v>
      </c>
      <c r="F134" s="167">
        <v>1364.4</v>
      </c>
      <c r="G134" s="167">
        <v>1364.4</v>
      </c>
      <c r="H134" s="28"/>
      <c r="I134" s="28"/>
      <c r="J134" s="28"/>
      <c r="K134" s="28"/>
      <c r="L134" s="28"/>
      <c r="M134" s="28"/>
      <c r="N134" s="28"/>
      <c r="O134" s="28"/>
      <c r="P134" s="28"/>
      <c r="Q134" s="60">
        <f t="shared" si="1"/>
        <v>0</v>
      </c>
      <c r="R134" s="21"/>
      <c r="S134" s="19"/>
      <c r="T134" s="18"/>
      <c r="U134" s="18"/>
      <c r="V134" s="16"/>
      <c r="W134" s="16"/>
      <c r="X134" s="16"/>
    </row>
    <row r="135" spans="1:24" x14ac:dyDescent="0.25">
      <c r="A135" s="166">
        <v>126</v>
      </c>
      <c r="B135" s="131" t="s">
        <v>660</v>
      </c>
      <c r="C135" s="133" t="s">
        <v>779</v>
      </c>
      <c r="D135" s="167">
        <v>614.4</v>
      </c>
      <c r="E135" s="167">
        <v>614.4</v>
      </c>
      <c r="F135" s="167">
        <v>614.4</v>
      </c>
      <c r="G135" s="167">
        <v>614.4</v>
      </c>
      <c r="H135" s="28"/>
      <c r="I135" s="28"/>
      <c r="J135" s="28"/>
      <c r="K135" s="28"/>
      <c r="L135" s="28"/>
      <c r="M135" s="28"/>
      <c r="N135" s="28"/>
      <c r="O135" s="28"/>
      <c r="P135" s="28"/>
      <c r="Q135" s="60">
        <f t="shared" si="1"/>
        <v>0</v>
      </c>
      <c r="R135" s="17"/>
      <c r="S135" s="19"/>
      <c r="T135" s="18"/>
      <c r="U135" s="18"/>
      <c r="V135" s="16"/>
      <c r="W135" s="16"/>
      <c r="X135" s="16"/>
    </row>
    <row r="136" spans="1:24" ht="19.95" customHeight="1" x14ac:dyDescent="0.25">
      <c r="A136" s="166"/>
      <c r="B136" s="137" t="s">
        <v>661</v>
      </c>
      <c r="C136" s="133"/>
      <c r="D136" s="168"/>
      <c r="E136" s="168"/>
      <c r="F136" s="168"/>
      <c r="G136" s="168"/>
      <c r="H136" s="30"/>
      <c r="I136" s="30"/>
      <c r="J136" s="30"/>
      <c r="K136" s="30"/>
      <c r="L136" s="30"/>
      <c r="M136" s="30"/>
      <c r="N136" s="30"/>
      <c r="O136" s="30"/>
      <c r="P136" s="30"/>
      <c r="Q136" s="60"/>
      <c r="R136" s="17"/>
      <c r="S136" s="19"/>
      <c r="T136" s="18"/>
      <c r="U136" s="18"/>
      <c r="V136" s="16"/>
      <c r="W136" s="16"/>
      <c r="X136" s="16"/>
    </row>
    <row r="137" spans="1:24" ht="19.95" customHeight="1" x14ac:dyDescent="0.25">
      <c r="A137" s="166">
        <v>127</v>
      </c>
      <c r="B137" s="131" t="s">
        <v>662</v>
      </c>
      <c r="C137" s="133" t="s">
        <v>780</v>
      </c>
      <c r="D137" s="167">
        <v>95</v>
      </c>
      <c r="E137" s="167">
        <v>95</v>
      </c>
      <c r="F137" s="167">
        <v>95</v>
      </c>
      <c r="G137" s="167">
        <v>95</v>
      </c>
      <c r="H137" s="28"/>
      <c r="I137" s="28"/>
      <c r="J137" s="28"/>
      <c r="K137" s="28"/>
      <c r="L137" s="28"/>
      <c r="M137" s="28"/>
      <c r="N137" s="28"/>
      <c r="O137" s="28"/>
      <c r="P137" s="28"/>
      <c r="Q137" s="60">
        <f t="shared" si="1"/>
        <v>0</v>
      </c>
      <c r="R137" s="17"/>
      <c r="S137" s="19"/>
      <c r="T137" s="18"/>
      <c r="U137" s="18"/>
      <c r="V137" s="16"/>
      <c r="W137" s="16"/>
      <c r="X137" s="16"/>
    </row>
    <row r="138" spans="1:24" x14ac:dyDescent="0.25">
      <c r="A138" s="166">
        <v>128</v>
      </c>
      <c r="B138" s="131" t="s">
        <v>663</v>
      </c>
      <c r="C138" s="133" t="s">
        <v>780</v>
      </c>
      <c r="D138" s="168">
        <v>0</v>
      </c>
      <c r="E138" s="168">
        <v>0</v>
      </c>
      <c r="F138" s="168">
        <v>0</v>
      </c>
      <c r="G138" s="168">
        <v>0</v>
      </c>
      <c r="H138" s="30"/>
      <c r="I138" s="30"/>
      <c r="J138" s="30"/>
      <c r="K138" s="30"/>
      <c r="L138" s="30"/>
      <c r="M138" s="30"/>
      <c r="N138" s="30"/>
      <c r="O138" s="30"/>
      <c r="P138" s="30"/>
      <c r="Q138" s="60">
        <v>0</v>
      </c>
      <c r="R138" s="21"/>
      <c r="S138" s="19"/>
      <c r="T138" s="18"/>
      <c r="U138" s="18"/>
      <c r="V138" s="16"/>
      <c r="W138" s="16"/>
      <c r="X138" s="16"/>
    </row>
    <row r="139" spans="1:24" x14ac:dyDescent="0.25">
      <c r="A139" s="166">
        <v>129</v>
      </c>
      <c r="B139" s="131" t="s">
        <v>664</v>
      </c>
      <c r="C139" s="133" t="s">
        <v>780</v>
      </c>
      <c r="D139" s="168">
        <v>0</v>
      </c>
      <c r="E139" s="168">
        <v>0</v>
      </c>
      <c r="F139" s="168">
        <v>0</v>
      </c>
      <c r="G139" s="168">
        <v>0</v>
      </c>
      <c r="H139" s="30"/>
      <c r="I139" s="30"/>
      <c r="J139" s="30"/>
      <c r="K139" s="30"/>
      <c r="L139" s="30"/>
      <c r="M139" s="30"/>
      <c r="N139" s="30"/>
      <c r="O139" s="30"/>
      <c r="P139" s="30"/>
      <c r="Q139" s="60">
        <v>0</v>
      </c>
      <c r="R139" s="17"/>
      <c r="S139" s="19"/>
      <c r="T139" s="18"/>
      <c r="U139" s="18"/>
      <c r="V139" s="16"/>
      <c r="W139" s="16"/>
      <c r="X139" s="16"/>
    </row>
    <row r="140" spans="1:24" x14ac:dyDescent="0.25">
      <c r="A140" s="166">
        <v>130</v>
      </c>
      <c r="B140" s="131" t="s">
        <v>665</v>
      </c>
      <c r="C140" s="133" t="s">
        <v>780</v>
      </c>
      <c r="D140" s="168">
        <v>0</v>
      </c>
      <c r="E140" s="168">
        <v>0</v>
      </c>
      <c r="F140" s="168">
        <v>0</v>
      </c>
      <c r="G140" s="168">
        <v>0</v>
      </c>
      <c r="H140" s="30"/>
      <c r="I140" s="30"/>
      <c r="J140" s="30"/>
      <c r="K140" s="30"/>
      <c r="L140" s="30"/>
      <c r="M140" s="30"/>
      <c r="N140" s="30"/>
      <c r="O140" s="30"/>
      <c r="P140" s="30"/>
      <c r="Q140" s="60">
        <v>0</v>
      </c>
      <c r="R140" s="17"/>
      <c r="S140" s="19"/>
      <c r="T140" s="18"/>
      <c r="U140" s="18"/>
      <c r="V140" s="16"/>
      <c r="W140" s="16"/>
      <c r="X140" s="16"/>
    </row>
    <row r="141" spans="1:24" x14ac:dyDescent="0.25">
      <c r="A141" s="166">
        <v>131</v>
      </c>
      <c r="B141" s="131" t="s">
        <v>666</v>
      </c>
      <c r="C141" s="133" t="s">
        <v>780</v>
      </c>
      <c r="D141" s="168">
        <v>0</v>
      </c>
      <c r="E141" s="168">
        <v>0</v>
      </c>
      <c r="F141" s="168">
        <v>0</v>
      </c>
      <c r="G141" s="168">
        <v>0</v>
      </c>
      <c r="H141" s="30"/>
      <c r="I141" s="30"/>
      <c r="J141" s="30"/>
      <c r="K141" s="30"/>
      <c r="L141" s="30"/>
      <c r="M141" s="30"/>
      <c r="N141" s="30"/>
      <c r="O141" s="30"/>
      <c r="P141" s="30"/>
      <c r="Q141" s="60">
        <v>0</v>
      </c>
      <c r="R141" s="17"/>
      <c r="S141" s="19"/>
      <c r="T141" s="18"/>
      <c r="U141" s="18"/>
      <c r="V141" s="16"/>
      <c r="W141" s="16"/>
      <c r="X141" s="16"/>
    </row>
    <row r="142" spans="1:24" x14ac:dyDescent="0.25">
      <c r="A142" s="166">
        <v>132</v>
      </c>
      <c r="B142" s="138" t="s">
        <v>667</v>
      </c>
      <c r="C142" s="133" t="s">
        <v>780</v>
      </c>
      <c r="D142" s="168">
        <v>0</v>
      </c>
      <c r="E142" s="168">
        <v>0</v>
      </c>
      <c r="F142" s="168">
        <v>0</v>
      </c>
      <c r="G142" s="168">
        <v>0</v>
      </c>
      <c r="H142" s="30"/>
      <c r="I142" s="30"/>
      <c r="J142" s="30"/>
      <c r="K142" s="30"/>
      <c r="L142" s="30"/>
      <c r="M142" s="30"/>
      <c r="N142" s="30"/>
      <c r="O142" s="30"/>
      <c r="P142" s="30"/>
      <c r="Q142" s="60">
        <v>0</v>
      </c>
      <c r="R142" s="17"/>
      <c r="S142" s="19"/>
      <c r="T142" s="18"/>
      <c r="U142" s="18"/>
      <c r="V142" s="16"/>
      <c r="W142" s="16"/>
      <c r="X142" s="16"/>
    </row>
    <row r="143" spans="1:24" x14ac:dyDescent="0.25">
      <c r="A143" s="166">
        <v>133</v>
      </c>
      <c r="B143" s="131" t="s">
        <v>668</v>
      </c>
      <c r="C143" s="133" t="s">
        <v>780</v>
      </c>
      <c r="D143" s="168">
        <v>0</v>
      </c>
      <c r="E143" s="168">
        <v>0</v>
      </c>
      <c r="F143" s="168">
        <v>0</v>
      </c>
      <c r="G143" s="168">
        <v>0</v>
      </c>
      <c r="H143" s="30"/>
      <c r="I143" s="30"/>
      <c r="J143" s="30"/>
      <c r="K143" s="30"/>
      <c r="L143" s="30"/>
      <c r="M143" s="30"/>
      <c r="N143" s="30"/>
      <c r="O143" s="30"/>
      <c r="P143" s="30"/>
      <c r="Q143" s="60">
        <v>0</v>
      </c>
      <c r="R143" s="59"/>
      <c r="S143" s="19"/>
      <c r="T143" s="18"/>
      <c r="U143" s="18"/>
      <c r="V143" s="16"/>
      <c r="W143" s="16"/>
      <c r="X143" s="16"/>
    </row>
    <row r="144" spans="1:24" x14ac:dyDescent="0.25">
      <c r="A144" s="166">
        <v>134</v>
      </c>
      <c r="B144" s="131" t="s">
        <v>669</v>
      </c>
      <c r="C144" s="133" t="s">
        <v>780</v>
      </c>
      <c r="D144" s="167">
        <v>13</v>
      </c>
      <c r="E144" s="167">
        <v>13</v>
      </c>
      <c r="F144" s="167">
        <v>13</v>
      </c>
      <c r="G144" s="167">
        <v>13</v>
      </c>
      <c r="H144" s="28"/>
      <c r="I144" s="28"/>
      <c r="J144" s="28"/>
      <c r="K144" s="28"/>
      <c r="L144" s="28"/>
      <c r="M144" s="28"/>
      <c r="N144" s="28"/>
      <c r="O144" s="28"/>
      <c r="P144" s="28"/>
      <c r="Q144" s="60">
        <f t="shared" ref="Q144:Q200" si="2">P144/D144</f>
        <v>0</v>
      </c>
      <c r="R144" s="21"/>
      <c r="S144" s="19"/>
      <c r="T144" s="18"/>
      <c r="U144" s="18"/>
      <c r="V144" s="16"/>
      <c r="W144" s="16"/>
      <c r="X144" s="16"/>
    </row>
    <row r="145" spans="1:24" x14ac:dyDescent="0.25">
      <c r="A145" s="166">
        <v>135</v>
      </c>
      <c r="B145" s="131" t="s">
        <v>670</v>
      </c>
      <c r="C145" s="133" t="s">
        <v>780</v>
      </c>
      <c r="D145" s="167">
        <v>63</v>
      </c>
      <c r="E145" s="167">
        <v>63</v>
      </c>
      <c r="F145" s="167">
        <v>63</v>
      </c>
      <c r="G145" s="167">
        <v>63</v>
      </c>
      <c r="H145" s="28"/>
      <c r="I145" s="28"/>
      <c r="J145" s="28"/>
      <c r="K145" s="28"/>
      <c r="L145" s="28"/>
      <c r="M145" s="28"/>
      <c r="N145" s="28"/>
      <c r="O145" s="28"/>
      <c r="P145" s="28"/>
      <c r="Q145" s="60">
        <f t="shared" si="2"/>
        <v>0</v>
      </c>
      <c r="R145" s="21"/>
      <c r="S145" s="19"/>
      <c r="T145" s="18"/>
      <c r="U145" s="18"/>
      <c r="V145" s="16"/>
      <c r="W145" s="16"/>
      <c r="X145" s="16"/>
    </row>
    <row r="146" spans="1:24" x14ac:dyDescent="0.25">
      <c r="A146" s="166">
        <v>136</v>
      </c>
      <c r="B146" s="131" t="s">
        <v>671</v>
      </c>
      <c r="C146" s="133" t="s">
        <v>780</v>
      </c>
      <c r="D146" s="167">
        <v>50</v>
      </c>
      <c r="E146" s="167">
        <v>50</v>
      </c>
      <c r="F146" s="167">
        <v>50</v>
      </c>
      <c r="G146" s="167">
        <v>50</v>
      </c>
      <c r="H146" s="28"/>
      <c r="I146" s="28"/>
      <c r="J146" s="28"/>
      <c r="K146" s="28"/>
      <c r="L146" s="28"/>
      <c r="M146" s="28"/>
      <c r="N146" s="28"/>
      <c r="O146" s="28"/>
      <c r="P146" s="28"/>
      <c r="Q146" s="60">
        <f t="shared" si="2"/>
        <v>0</v>
      </c>
      <c r="R146" s="21"/>
      <c r="S146" s="19"/>
      <c r="T146" s="18"/>
      <c r="U146" s="18"/>
      <c r="V146" s="16"/>
      <c r="W146" s="16"/>
      <c r="X146" s="16"/>
    </row>
    <row r="147" spans="1:24" x14ac:dyDescent="0.25">
      <c r="A147" s="166">
        <v>137</v>
      </c>
      <c r="B147" s="130" t="s">
        <v>672</v>
      </c>
      <c r="C147" s="133" t="s">
        <v>780</v>
      </c>
      <c r="D147" s="167">
        <v>82</v>
      </c>
      <c r="E147" s="167">
        <v>82</v>
      </c>
      <c r="F147" s="167">
        <v>82</v>
      </c>
      <c r="G147" s="167">
        <v>82</v>
      </c>
      <c r="H147" s="28"/>
      <c r="I147" s="28"/>
      <c r="J147" s="28"/>
      <c r="K147" s="28"/>
      <c r="L147" s="28"/>
      <c r="M147" s="28"/>
      <c r="N147" s="28"/>
      <c r="O147" s="28"/>
      <c r="P147" s="28"/>
      <c r="Q147" s="60">
        <f t="shared" si="2"/>
        <v>0</v>
      </c>
      <c r="R147" s="21"/>
      <c r="S147" s="19"/>
      <c r="T147" s="18"/>
      <c r="U147" s="18"/>
      <c r="V147" s="16"/>
      <c r="W147" s="16"/>
      <c r="X147" s="16"/>
    </row>
    <row r="148" spans="1:24" x14ac:dyDescent="0.25">
      <c r="A148" s="166">
        <v>138</v>
      </c>
      <c r="B148" s="130" t="s">
        <v>673</v>
      </c>
      <c r="C148" s="133" t="s">
        <v>780</v>
      </c>
      <c r="D148" s="167">
        <v>88</v>
      </c>
      <c r="E148" s="167">
        <v>88</v>
      </c>
      <c r="F148" s="167">
        <v>88</v>
      </c>
      <c r="G148" s="167">
        <v>88</v>
      </c>
      <c r="H148" s="28"/>
      <c r="I148" s="28"/>
      <c r="J148" s="28"/>
      <c r="K148" s="28"/>
      <c r="L148" s="28"/>
      <c r="M148" s="28"/>
      <c r="N148" s="28"/>
      <c r="O148" s="28"/>
      <c r="P148" s="28"/>
      <c r="Q148" s="60">
        <f t="shared" si="2"/>
        <v>0</v>
      </c>
      <c r="R148" s="21"/>
      <c r="S148" s="19"/>
      <c r="T148" s="18"/>
      <c r="U148" s="18"/>
      <c r="V148" s="16"/>
      <c r="W148" s="16"/>
      <c r="X148" s="16"/>
    </row>
    <row r="149" spans="1:24" x14ac:dyDescent="0.25">
      <c r="A149" s="166">
        <v>139</v>
      </c>
      <c r="B149" s="130" t="s">
        <v>674</v>
      </c>
      <c r="C149" s="133" t="s">
        <v>780</v>
      </c>
      <c r="D149" s="167">
        <v>88</v>
      </c>
      <c r="E149" s="167">
        <v>88</v>
      </c>
      <c r="F149" s="167">
        <v>88</v>
      </c>
      <c r="G149" s="167">
        <v>88</v>
      </c>
      <c r="H149" s="28"/>
      <c r="I149" s="28"/>
      <c r="J149" s="28"/>
      <c r="K149" s="28"/>
      <c r="L149" s="28"/>
      <c r="M149" s="28"/>
      <c r="N149" s="28"/>
      <c r="O149" s="28"/>
      <c r="P149" s="28"/>
      <c r="Q149" s="60">
        <f t="shared" si="2"/>
        <v>0</v>
      </c>
      <c r="R149" s="21"/>
      <c r="S149" s="19"/>
      <c r="T149" s="18"/>
      <c r="U149" s="18"/>
      <c r="V149" s="16"/>
      <c r="W149" s="16"/>
      <c r="X149" s="16"/>
    </row>
    <row r="150" spans="1:24" x14ac:dyDescent="0.25">
      <c r="A150" s="166">
        <v>140</v>
      </c>
      <c r="B150" s="130" t="s">
        <v>675</v>
      </c>
      <c r="C150" s="133" t="s">
        <v>780</v>
      </c>
      <c r="D150" s="167">
        <v>88</v>
      </c>
      <c r="E150" s="167">
        <v>88</v>
      </c>
      <c r="F150" s="167">
        <v>88</v>
      </c>
      <c r="G150" s="167">
        <v>88</v>
      </c>
      <c r="H150" s="28"/>
      <c r="I150" s="28"/>
      <c r="J150" s="28"/>
      <c r="K150" s="28"/>
      <c r="L150" s="28"/>
      <c r="M150" s="28"/>
      <c r="N150" s="28"/>
      <c r="O150" s="28"/>
      <c r="P150" s="28"/>
      <c r="Q150" s="60">
        <f t="shared" si="2"/>
        <v>0</v>
      </c>
      <c r="R150" s="21"/>
      <c r="S150" s="19"/>
      <c r="T150" s="18"/>
      <c r="U150" s="18"/>
      <c r="V150" s="16"/>
      <c r="W150" s="16"/>
      <c r="X150" s="16"/>
    </row>
    <row r="151" spans="1:24" x14ac:dyDescent="0.25">
      <c r="A151" s="166">
        <v>141</v>
      </c>
      <c r="B151" s="130" t="s">
        <v>676</v>
      </c>
      <c r="C151" s="133" t="s">
        <v>780</v>
      </c>
      <c r="D151" s="167">
        <v>13</v>
      </c>
      <c r="E151" s="167">
        <v>13</v>
      </c>
      <c r="F151" s="167">
        <v>13</v>
      </c>
      <c r="G151" s="167">
        <v>13</v>
      </c>
      <c r="H151" s="28"/>
      <c r="I151" s="28"/>
      <c r="J151" s="28"/>
      <c r="K151" s="28"/>
      <c r="L151" s="28"/>
      <c r="M151" s="28"/>
      <c r="N151" s="28"/>
      <c r="O151" s="28"/>
      <c r="P151" s="28"/>
      <c r="Q151" s="60">
        <f t="shared" si="2"/>
        <v>0</v>
      </c>
      <c r="R151" s="21"/>
      <c r="S151" s="19"/>
      <c r="T151" s="18"/>
      <c r="U151" s="18"/>
      <c r="V151" s="16"/>
      <c r="W151" s="16"/>
      <c r="X151" s="16"/>
    </row>
    <row r="152" spans="1:24" x14ac:dyDescent="0.25">
      <c r="A152" s="166">
        <v>142</v>
      </c>
      <c r="B152" s="130" t="s">
        <v>677</v>
      </c>
      <c r="C152" s="133" t="s">
        <v>780</v>
      </c>
      <c r="D152" s="167">
        <v>31</v>
      </c>
      <c r="E152" s="167">
        <v>31</v>
      </c>
      <c r="F152" s="167">
        <v>31</v>
      </c>
      <c r="G152" s="167">
        <v>31</v>
      </c>
      <c r="H152" s="28"/>
      <c r="I152" s="28"/>
      <c r="J152" s="28"/>
      <c r="K152" s="28"/>
      <c r="L152" s="28"/>
      <c r="M152" s="28"/>
      <c r="N152" s="28"/>
      <c r="O152" s="28"/>
      <c r="P152" s="28"/>
      <c r="Q152" s="60">
        <f t="shared" si="2"/>
        <v>0</v>
      </c>
      <c r="R152" s="21"/>
      <c r="S152" s="19"/>
      <c r="T152" s="18"/>
      <c r="U152" s="18"/>
      <c r="V152" s="16"/>
      <c r="W152" s="16"/>
      <c r="X152" s="16"/>
    </row>
    <row r="153" spans="1:24" x14ac:dyDescent="0.25">
      <c r="A153" s="166">
        <v>143</v>
      </c>
      <c r="B153" s="131" t="s">
        <v>678</v>
      </c>
      <c r="C153" s="133" t="s">
        <v>780</v>
      </c>
      <c r="D153" s="167">
        <v>63</v>
      </c>
      <c r="E153" s="167">
        <v>63</v>
      </c>
      <c r="F153" s="167">
        <v>63</v>
      </c>
      <c r="G153" s="167">
        <v>63</v>
      </c>
      <c r="H153" s="28"/>
      <c r="I153" s="28"/>
      <c r="J153" s="28"/>
      <c r="K153" s="28"/>
      <c r="L153" s="28"/>
      <c r="M153" s="28"/>
      <c r="N153" s="28"/>
      <c r="O153" s="28"/>
      <c r="P153" s="28"/>
      <c r="Q153" s="60">
        <f t="shared" si="2"/>
        <v>0</v>
      </c>
      <c r="R153" s="21"/>
      <c r="S153" s="19"/>
      <c r="T153" s="18"/>
      <c r="U153" s="18"/>
      <c r="V153" s="16"/>
      <c r="W153" s="16"/>
      <c r="X153" s="16"/>
    </row>
    <row r="154" spans="1:24" x14ac:dyDescent="0.25">
      <c r="A154" s="166">
        <v>144</v>
      </c>
      <c r="B154" s="130" t="s">
        <v>679</v>
      </c>
      <c r="C154" s="133" t="s">
        <v>780</v>
      </c>
      <c r="D154" s="170">
        <v>0</v>
      </c>
      <c r="E154" s="170">
        <v>0</v>
      </c>
      <c r="F154" s="170">
        <v>0</v>
      </c>
      <c r="G154" s="170">
        <v>0</v>
      </c>
      <c r="H154" s="31"/>
      <c r="I154" s="31"/>
      <c r="J154" s="31"/>
      <c r="K154" s="31"/>
      <c r="L154" s="31"/>
      <c r="M154" s="31"/>
      <c r="N154" s="31"/>
      <c r="O154" s="31"/>
      <c r="P154" s="31"/>
      <c r="Q154" s="60">
        <v>0</v>
      </c>
      <c r="R154" s="21"/>
      <c r="S154" s="19"/>
      <c r="T154" s="18"/>
      <c r="U154" s="18"/>
      <c r="V154" s="16"/>
      <c r="W154" s="16"/>
      <c r="X154" s="16"/>
    </row>
    <row r="155" spans="1:24" x14ac:dyDescent="0.25">
      <c r="A155" s="166">
        <v>145</v>
      </c>
      <c r="B155" s="131" t="s">
        <v>680</v>
      </c>
      <c r="C155" s="133" t="s">
        <v>780</v>
      </c>
      <c r="D155" s="170">
        <v>0</v>
      </c>
      <c r="E155" s="170">
        <v>0</v>
      </c>
      <c r="F155" s="170">
        <v>0</v>
      </c>
      <c r="G155" s="170">
        <v>0</v>
      </c>
      <c r="H155" s="31"/>
      <c r="I155" s="31"/>
      <c r="J155" s="31"/>
      <c r="K155" s="31"/>
      <c r="L155" s="31"/>
      <c r="M155" s="31"/>
      <c r="N155" s="31"/>
      <c r="O155" s="31"/>
      <c r="P155" s="31"/>
      <c r="Q155" s="60">
        <v>0</v>
      </c>
      <c r="R155" s="17"/>
      <c r="S155" s="19"/>
      <c r="T155" s="18"/>
      <c r="U155" s="18"/>
      <c r="V155" s="16"/>
      <c r="W155" s="16"/>
      <c r="X155" s="16"/>
    </row>
    <row r="156" spans="1:24" x14ac:dyDescent="0.25">
      <c r="A156" s="166">
        <v>146</v>
      </c>
      <c r="B156" s="131" t="s">
        <v>681</v>
      </c>
      <c r="C156" s="133" t="s">
        <v>780</v>
      </c>
      <c r="D156" s="170">
        <v>0</v>
      </c>
      <c r="E156" s="170">
        <v>0</v>
      </c>
      <c r="F156" s="170">
        <v>0</v>
      </c>
      <c r="G156" s="170">
        <v>0</v>
      </c>
      <c r="H156" s="31"/>
      <c r="I156" s="31"/>
      <c r="J156" s="31"/>
      <c r="K156" s="31"/>
      <c r="L156" s="31"/>
      <c r="M156" s="31"/>
      <c r="N156" s="31"/>
      <c r="O156" s="31"/>
      <c r="P156" s="31"/>
      <c r="Q156" s="60">
        <v>0</v>
      </c>
      <c r="R156" s="17"/>
      <c r="S156" s="19"/>
      <c r="T156" s="18"/>
      <c r="U156" s="18"/>
      <c r="V156" s="16"/>
      <c r="W156" s="16"/>
      <c r="X156" s="16"/>
    </row>
    <row r="157" spans="1:24" x14ac:dyDescent="0.25">
      <c r="A157" s="166">
        <v>147</v>
      </c>
      <c r="B157" s="131" t="s">
        <v>682</v>
      </c>
      <c r="C157" s="133" t="s">
        <v>780</v>
      </c>
      <c r="D157" s="170">
        <v>0</v>
      </c>
      <c r="E157" s="170">
        <v>0</v>
      </c>
      <c r="F157" s="170">
        <v>0</v>
      </c>
      <c r="G157" s="170">
        <v>0</v>
      </c>
      <c r="H157" s="31"/>
      <c r="I157" s="31"/>
      <c r="J157" s="31"/>
      <c r="K157" s="31"/>
      <c r="L157" s="31"/>
      <c r="M157" s="31"/>
      <c r="N157" s="31"/>
      <c r="O157" s="31"/>
      <c r="P157" s="31"/>
      <c r="Q157" s="60">
        <v>0</v>
      </c>
      <c r="R157" s="21"/>
      <c r="S157" s="19"/>
      <c r="T157" s="18"/>
      <c r="U157" s="18"/>
      <c r="V157" s="16"/>
      <c r="W157" s="16"/>
      <c r="X157" s="16"/>
    </row>
    <row r="158" spans="1:24" x14ac:dyDescent="0.25">
      <c r="A158" s="166">
        <v>148</v>
      </c>
      <c r="B158" s="131" t="s">
        <v>683</v>
      </c>
      <c r="C158" s="133" t="s">
        <v>780</v>
      </c>
      <c r="D158" s="170">
        <v>0</v>
      </c>
      <c r="E158" s="170">
        <v>0</v>
      </c>
      <c r="F158" s="170">
        <v>0</v>
      </c>
      <c r="G158" s="170">
        <v>0</v>
      </c>
      <c r="H158" s="31"/>
      <c r="I158" s="31"/>
      <c r="J158" s="31"/>
      <c r="K158" s="31"/>
      <c r="L158" s="31"/>
      <c r="M158" s="31"/>
      <c r="N158" s="31"/>
      <c r="O158" s="31"/>
      <c r="P158" s="31"/>
      <c r="Q158" s="60">
        <v>0</v>
      </c>
      <c r="R158" s="21"/>
      <c r="S158" s="19"/>
      <c r="T158" s="18"/>
      <c r="U158" s="18"/>
      <c r="V158" s="16"/>
      <c r="W158" s="16"/>
      <c r="X158" s="16"/>
    </row>
    <row r="159" spans="1:24" x14ac:dyDescent="0.25">
      <c r="A159" s="166">
        <v>149</v>
      </c>
      <c r="B159" s="131" t="s">
        <v>684</v>
      </c>
      <c r="C159" s="133" t="s">
        <v>780</v>
      </c>
      <c r="D159" s="170">
        <v>0</v>
      </c>
      <c r="E159" s="170">
        <v>0</v>
      </c>
      <c r="F159" s="170">
        <v>0</v>
      </c>
      <c r="G159" s="170">
        <v>0</v>
      </c>
      <c r="H159" s="31"/>
      <c r="I159" s="31"/>
      <c r="J159" s="31"/>
      <c r="K159" s="31"/>
      <c r="L159" s="31"/>
      <c r="M159" s="31"/>
      <c r="N159" s="31"/>
      <c r="O159" s="31"/>
      <c r="P159" s="31"/>
      <c r="Q159" s="60">
        <v>0</v>
      </c>
      <c r="R159" s="21"/>
      <c r="S159" s="19"/>
      <c r="T159" s="18"/>
      <c r="U159" s="18"/>
      <c r="V159" s="16"/>
      <c r="W159" s="16"/>
      <c r="X159" s="16"/>
    </row>
    <row r="160" spans="1:24" x14ac:dyDescent="0.25">
      <c r="A160" s="166">
        <v>150</v>
      </c>
      <c r="B160" s="131" t="s">
        <v>685</v>
      </c>
      <c r="C160" s="133" t="s">
        <v>780</v>
      </c>
      <c r="D160" s="170">
        <v>0</v>
      </c>
      <c r="E160" s="170">
        <v>0</v>
      </c>
      <c r="F160" s="170">
        <v>0</v>
      </c>
      <c r="G160" s="170">
        <v>0</v>
      </c>
      <c r="H160" s="31"/>
      <c r="I160" s="31"/>
      <c r="J160" s="31"/>
      <c r="K160" s="31"/>
      <c r="L160" s="31"/>
      <c r="M160" s="31"/>
      <c r="N160" s="31"/>
      <c r="O160" s="31"/>
      <c r="P160" s="31"/>
      <c r="Q160" s="60">
        <v>0</v>
      </c>
      <c r="R160" s="17"/>
      <c r="S160" s="19"/>
      <c r="T160" s="18"/>
      <c r="U160" s="18"/>
      <c r="V160" s="16"/>
      <c r="W160" s="16"/>
      <c r="X160" s="16"/>
    </row>
    <row r="161" spans="1:24" x14ac:dyDescent="0.25">
      <c r="A161" s="166">
        <v>151</v>
      </c>
      <c r="B161" s="131" t="s">
        <v>686</v>
      </c>
      <c r="C161" s="133" t="s">
        <v>780</v>
      </c>
      <c r="D161" s="170">
        <v>0</v>
      </c>
      <c r="E161" s="170">
        <v>0</v>
      </c>
      <c r="F161" s="170">
        <v>0</v>
      </c>
      <c r="G161" s="170">
        <v>0</v>
      </c>
      <c r="H161" s="31"/>
      <c r="I161" s="31"/>
      <c r="J161" s="31"/>
      <c r="K161" s="31"/>
      <c r="L161" s="31"/>
      <c r="M161" s="31"/>
      <c r="N161" s="31"/>
      <c r="O161" s="31"/>
      <c r="P161" s="31"/>
      <c r="Q161" s="60">
        <v>0</v>
      </c>
      <c r="R161" s="17"/>
      <c r="S161" s="19"/>
      <c r="T161" s="18"/>
      <c r="U161" s="18"/>
      <c r="V161" s="16"/>
      <c r="W161" s="16"/>
      <c r="X161" s="16"/>
    </row>
    <row r="162" spans="1:24" x14ac:dyDescent="0.25">
      <c r="A162" s="166">
        <v>152</v>
      </c>
      <c r="B162" s="138" t="s">
        <v>687</v>
      </c>
      <c r="C162" s="133" t="s">
        <v>780</v>
      </c>
      <c r="D162" s="170">
        <v>283</v>
      </c>
      <c r="E162" s="170">
        <v>283</v>
      </c>
      <c r="F162" s="170">
        <v>283</v>
      </c>
      <c r="G162" s="170">
        <v>283</v>
      </c>
      <c r="H162" s="31"/>
      <c r="I162" s="31"/>
      <c r="J162" s="31"/>
      <c r="K162" s="31"/>
      <c r="L162" s="31"/>
      <c r="M162" s="31"/>
      <c r="N162" s="31"/>
      <c r="O162" s="31"/>
      <c r="P162" s="31"/>
      <c r="Q162" s="60">
        <f t="shared" si="2"/>
        <v>0</v>
      </c>
      <c r="R162" s="17"/>
      <c r="S162" s="19"/>
      <c r="T162" s="18"/>
      <c r="U162" s="18"/>
      <c r="V162" s="16"/>
      <c r="W162" s="16"/>
      <c r="X162" s="16"/>
    </row>
    <row r="163" spans="1:24" x14ac:dyDescent="0.25">
      <c r="A163" s="166">
        <v>153</v>
      </c>
      <c r="B163" s="131" t="s">
        <v>688</v>
      </c>
      <c r="C163" s="133" t="s">
        <v>780</v>
      </c>
      <c r="D163" s="170">
        <v>13</v>
      </c>
      <c r="E163" s="170">
        <v>13</v>
      </c>
      <c r="F163" s="170">
        <v>13</v>
      </c>
      <c r="G163" s="170">
        <v>13</v>
      </c>
      <c r="H163" s="31"/>
      <c r="I163" s="31"/>
      <c r="J163" s="31"/>
      <c r="K163" s="31"/>
      <c r="L163" s="31"/>
      <c r="M163" s="31"/>
      <c r="N163" s="31"/>
      <c r="O163" s="31"/>
      <c r="P163" s="31"/>
      <c r="Q163" s="60">
        <f t="shared" si="2"/>
        <v>0</v>
      </c>
      <c r="R163" s="17"/>
      <c r="S163" s="19"/>
      <c r="T163" s="18"/>
      <c r="U163" s="18"/>
      <c r="V163" s="16"/>
      <c r="W163" s="16"/>
      <c r="X163" s="16"/>
    </row>
    <row r="164" spans="1:24" x14ac:dyDescent="0.25">
      <c r="A164" s="166">
        <v>154</v>
      </c>
      <c r="B164" s="131" t="s">
        <v>689</v>
      </c>
      <c r="C164" s="133" t="s">
        <v>780</v>
      </c>
      <c r="D164" s="170">
        <v>19</v>
      </c>
      <c r="E164" s="170">
        <v>19</v>
      </c>
      <c r="F164" s="170">
        <v>19</v>
      </c>
      <c r="G164" s="170">
        <v>19</v>
      </c>
      <c r="H164" s="31"/>
      <c r="I164" s="31"/>
      <c r="J164" s="31"/>
      <c r="K164" s="31"/>
      <c r="L164" s="31"/>
      <c r="M164" s="31"/>
      <c r="N164" s="31"/>
      <c r="O164" s="31"/>
      <c r="P164" s="31"/>
      <c r="Q164" s="60">
        <f t="shared" si="2"/>
        <v>0</v>
      </c>
      <c r="R164" s="17"/>
      <c r="S164" s="19"/>
      <c r="T164" s="18"/>
      <c r="U164" s="18"/>
      <c r="V164" s="16"/>
      <c r="W164" s="16"/>
      <c r="X164" s="16"/>
    </row>
    <row r="165" spans="1:24" x14ac:dyDescent="0.25">
      <c r="A165" s="166">
        <v>155</v>
      </c>
      <c r="B165" s="131" t="s">
        <v>690</v>
      </c>
      <c r="C165" s="133" t="s">
        <v>780</v>
      </c>
      <c r="D165" s="170">
        <v>19</v>
      </c>
      <c r="E165" s="170">
        <v>19</v>
      </c>
      <c r="F165" s="170">
        <v>19</v>
      </c>
      <c r="G165" s="170">
        <v>19</v>
      </c>
      <c r="H165" s="31"/>
      <c r="I165" s="31"/>
      <c r="J165" s="31"/>
      <c r="K165" s="31"/>
      <c r="L165" s="31"/>
      <c r="M165" s="31"/>
      <c r="N165" s="31"/>
      <c r="O165" s="31"/>
      <c r="P165" s="31"/>
      <c r="Q165" s="60">
        <f t="shared" si="2"/>
        <v>0</v>
      </c>
      <c r="R165" s="17"/>
      <c r="S165" s="19"/>
      <c r="T165" s="18"/>
      <c r="U165" s="18"/>
      <c r="V165" s="16"/>
      <c r="W165" s="16"/>
      <c r="X165" s="16"/>
    </row>
    <row r="166" spans="1:24" x14ac:dyDescent="0.25">
      <c r="A166" s="166">
        <v>156</v>
      </c>
      <c r="B166" s="131" t="s">
        <v>691</v>
      </c>
      <c r="C166" s="133" t="s">
        <v>780</v>
      </c>
      <c r="D166" s="170">
        <v>0</v>
      </c>
      <c r="E166" s="170">
        <v>0</v>
      </c>
      <c r="F166" s="170">
        <v>0</v>
      </c>
      <c r="G166" s="170">
        <v>0</v>
      </c>
      <c r="H166" s="31"/>
      <c r="I166" s="31"/>
      <c r="J166" s="31"/>
      <c r="K166" s="31"/>
      <c r="L166" s="31"/>
      <c r="M166" s="31"/>
      <c r="N166" s="31"/>
      <c r="O166" s="31"/>
      <c r="P166" s="31"/>
      <c r="Q166" s="60">
        <v>0</v>
      </c>
      <c r="R166" s="17"/>
      <c r="S166" s="19"/>
      <c r="T166" s="18"/>
      <c r="U166" s="18"/>
      <c r="V166" s="16"/>
      <c r="W166" s="16"/>
      <c r="X166" s="16"/>
    </row>
    <row r="167" spans="1:24" x14ac:dyDescent="0.25">
      <c r="A167" s="166">
        <v>157</v>
      </c>
      <c r="B167" s="130" t="s">
        <v>692</v>
      </c>
      <c r="C167" s="133" t="s">
        <v>780</v>
      </c>
      <c r="D167" s="170">
        <v>0</v>
      </c>
      <c r="E167" s="170">
        <v>0</v>
      </c>
      <c r="F167" s="170">
        <v>0</v>
      </c>
      <c r="G167" s="170">
        <v>0</v>
      </c>
      <c r="H167" s="31"/>
      <c r="I167" s="31"/>
      <c r="J167" s="31"/>
      <c r="K167" s="31"/>
      <c r="L167" s="31"/>
      <c r="M167" s="31"/>
      <c r="N167" s="31"/>
      <c r="O167" s="31"/>
      <c r="P167" s="31"/>
      <c r="Q167" s="60">
        <v>0</v>
      </c>
      <c r="R167" s="17"/>
      <c r="S167" s="19"/>
      <c r="T167" s="18"/>
      <c r="U167" s="18"/>
      <c r="V167" s="16"/>
      <c r="W167" s="16"/>
      <c r="X167" s="16"/>
    </row>
    <row r="168" spans="1:24" x14ac:dyDescent="0.25">
      <c r="A168" s="166">
        <v>158</v>
      </c>
      <c r="B168" s="130" t="s">
        <v>693</v>
      </c>
      <c r="C168" s="133" t="s">
        <v>780</v>
      </c>
      <c r="D168" s="170">
        <v>0</v>
      </c>
      <c r="E168" s="170">
        <v>0</v>
      </c>
      <c r="F168" s="170">
        <v>0</v>
      </c>
      <c r="G168" s="170">
        <v>0</v>
      </c>
      <c r="H168" s="31"/>
      <c r="I168" s="31"/>
      <c r="J168" s="31"/>
      <c r="K168" s="31"/>
      <c r="L168" s="31"/>
      <c r="M168" s="31"/>
      <c r="N168" s="31"/>
      <c r="O168" s="31"/>
      <c r="P168" s="31"/>
      <c r="Q168" s="60">
        <v>0</v>
      </c>
      <c r="R168" s="17"/>
      <c r="S168" s="19"/>
      <c r="T168" s="18"/>
      <c r="U168" s="18"/>
      <c r="V168" s="16"/>
      <c r="W168" s="16"/>
      <c r="X168" s="16"/>
    </row>
    <row r="169" spans="1:24" x14ac:dyDescent="0.25">
      <c r="A169" s="166">
        <v>159</v>
      </c>
      <c r="B169" s="130" t="s">
        <v>694</v>
      </c>
      <c r="C169" s="133" t="s">
        <v>780</v>
      </c>
      <c r="D169" s="170">
        <v>0</v>
      </c>
      <c r="E169" s="170">
        <v>0</v>
      </c>
      <c r="F169" s="170">
        <v>0</v>
      </c>
      <c r="G169" s="170">
        <v>0</v>
      </c>
      <c r="H169" s="31"/>
      <c r="I169" s="31"/>
      <c r="J169" s="31"/>
      <c r="K169" s="31"/>
      <c r="L169" s="31"/>
      <c r="M169" s="31"/>
      <c r="N169" s="31"/>
      <c r="O169" s="31"/>
      <c r="P169" s="31"/>
      <c r="Q169" s="60">
        <v>0</v>
      </c>
      <c r="R169" s="17"/>
      <c r="S169" s="19"/>
      <c r="T169" s="18"/>
      <c r="U169" s="18"/>
      <c r="V169" s="16"/>
      <c r="W169" s="16"/>
      <c r="X169" s="16"/>
    </row>
    <row r="170" spans="1:24" ht="31.2" customHeight="1" x14ac:dyDescent="0.25">
      <c r="A170" s="166">
        <v>160</v>
      </c>
      <c r="B170" s="130" t="s">
        <v>695</v>
      </c>
      <c r="C170" s="133" t="s">
        <v>780</v>
      </c>
      <c r="D170" s="170">
        <v>0</v>
      </c>
      <c r="E170" s="170">
        <v>0</v>
      </c>
      <c r="F170" s="170">
        <v>0</v>
      </c>
      <c r="G170" s="170">
        <v>0</v>
      </c>
      <c r="H170" s="31"/>
      <c r="I170" s="31"/>
      <c r="J170" s="31"/>
      <c r="K170" s="31"/>
      <c r="L170" s="31"/>
      <c r="M170" s="31"/>
      <c r="N170" s="31"/>
      <c r="O170" s="31"/>
      <c r="P170" s="31"/>
      <c r="Q170" s="60">
        <v>0</v>
      </c>
      <c r="R170" s="17"/>
      <c r="S170" s="19"/>
      <c r="T170" s="18"/>
      <c r="U170" s="18"/>
      <c r="V170" s="16"/>
      <c r="W170" s="16"/>
      <c r="X170" s="16"/>
    </row>
    <row r="171" spans="1:24" x14ac:dyDescent="0.25">
      <c r="A171" s="166">
        <v>161</v>
      </c>
      <c r="B171" s="130" t="s">
        <v>696</v>
      </c>
      <c r="C171" s="133" t="s">
        <v>780</v>
      </c>
      <c r="D171" s="170">
        <v>51</v>
      </c>
      <c r="E171" s="170">
        <v>51</v>
      </c>
      <c r="F171" s="170">
        <v>51</v>
      </c>
      <c r="G171" s="170">
        <v>51</v>
      </c>
      <c r="H171" s="31"/>
      <c r="I171" s="31"/>
      <c r="J171" s="31"/>
      <c r="K171" s="31"/>
      <c r="L171" s="31"/>
      <c r="M171" s="31"/>
      <c r="N171" s="31"/>
      <c r="O171" s="31"/>
      <c r="P171" s="31"/>
      <c r="Q171" s="60">
        <f t="shared" si="2"/>
        <v>0</v>
      </c>
      <c r="R171" s="21"/>
      <c r="S171" s="19"/>
      <c r="T171" s="18"/>
      <c r="U171" s="18"/>
      <c r="V171" s="16"/>
      <c r="W171" s="16"/>
      <c r="X171" s="16"/>
    </row>
    <row r="172" spans="1:24" x14ac:dyDescent="0.25">
      <c r="A172" s="166">
        <v>162</v>
      </c>
      <c r="B172" s="130" t="s">
        <v>697</v>
      </c>
      <c r="C172" s="133" t="s">
        <v>780</v>
      </c>
      <c r="D172" s="170">
        <v>0</v>
      </c>
      <c r="E172" s="170">
        <v>0</v>
      </c>
      <c r="F172" s="170">
        <v>0</v>
      </c>
      <c r="G172" s="170">
        <v>0</v>
      </c>
      <c r="H172" s="31"/>
      <c r="I172" s="31"/>
      <c r="J172" s="31"/>
      <c r="K172" s="31"/>
      <c r="L172" s="31"/>
      <c r="M172" s="31"/>
      <c r="N172" s="31"/>
      <c r="O172" s="31"/>
      <c r="P172" s="31"/>
      <c r="Q172" s="60">
        <v>0</v>
      </c>
      <c r="R172" s="21"/>
      <c r="S172" s="19"/>
      <c r="T172" s="18"/>
      <c r="U172" s="18"/>
      <c r="V172" s="16"/>
      <c r="W172" s="16"/>
      <c r="X172" s="16"/>
    </row>
    <row r="173" spans="1:24" x14ac:dyDescent="0.25">
      <c r="A173" s="166">
        <v>163</v>
      </c>
      <c r="B173" s="131" t="s">
        <v>698</v>
      </c>
      <c r="C173" s="133" t="s">
        <v>780</v>
      </c>
      <c r="D173" s="170">
        <v>0</v>
      </c>
      <c r="E173" s="170">
        <v>0</v>
      </c>
      <c r="F173" s="170">
        <v>0</v>
      </c>
      <c r="G173" s="170">
        <v>0</v>
      </c>
      <c r="H173" s="31"/>
      <c r="I173" s="31"/>
      <c r="J173" s="31"/>
      <c r="K173" s="31"/>
      <c r="L173" s="31"/>
      <c r="M173" s="31"/>
      <c r="N173" s="31"/>
      <c r="O173" s="31"/>
      <c r="P173" s="31"/>
      <c r="Q173" s="60">
        <v>0</v>
      </c>
      <c r="R173" s="21"/>
      <c r="S173" s="19"/>
      <c r="T173" s="18"/>
      <c r="U173" s="18"/>
      <c r="V173" s="16"/>
      <c r="W173" s="16"/>
      <c r="X173" s="16"/>
    </row>
    <row r="174" spans="1:24" x14ac:dyDescent="0.25">
      <c r="A174" s="166">
        <v>164</v>
      </c>
      <c r="B174" s="130" t="s">
        <v>699</v>
      </c>
      <c r="C174" s="133" t="s">
        <v>780</v>
      </c>
      <c r="D174" s="170">
        <v>0</v>
      </c>
      <c r="E174" s="170">
        <v>0</v>
      </c>
      <c r="F174" s="170">
        <v>0</v>
      </c>
      <c r="G174" s="170">
        <v>0</v>
      </c>
      <c r="H174" s="31"/>
      <c r="I174" s="31"/>
      <c r="J174" s="31"/>
      <c r="K174" s="31"/>
      <c r="L174" s="31"/>
      <c r="M174" s="31"/>
      <c r="N174" s="31"/>
      <c r="O174" s="31"/>
      <c r="P174" s="31"/>
      <c r="Q174" s="60">
        <v>0</v>
      </c>
      <c r="R174" s="17"/>
      <c r="S174" s="19"/>
      <c r="T174" s="18"/>
      <c r="U174" s="18"/>
      <c r="V174" s="16"/>
      <c r="W174" s="16"/>
      <c r="X174" s="16"/>
    </row>
    <row r="175" spans="1:24" x14ac:dyDescent="0.25">
      <c r="A175" s="166">
        <v>165</v>
      </c>
      <c r="B175" s="131" t="s">
        <v>700</v>
      </c>
      <c r="C175" s="133" t="s">
        <v>781</v>
      </c>
      <c r="D175" s="170">
        <v>941</v>
      </c>
      <c r="E175" s="170">
        <v>941</v>
      </c>
      <c r="F175" s="170">
        <v>941</v>
      </c>
      <c r="G175" s="170">
        <v>941</v>
      </c>
      <c r="H175" s="31"/>
      <c r="I175" s="31"/>
      <c r="J175" s="31"/>
      <c r="K175" s="31"/>
      <c r="L175" s="31"/>
      <c r="M175" s="31"/>
      <c r="N175" s="31"/>
      <c r="O175" s="31"/>
      <c r="P175" s="31"/>
      <c r="Q175" s="60">
        <f t="shared" si="2"/>
        <v>0</v>
      </c>
      <c r="R175" s="17"/>
      <c r="S175" s="19"/>
      <c r="T175" s="18"/>
      <c r="U175" s="18"/>
      <c r="V175" s="16"/>
      <c r="W175" s="16"/>
      <c r="X175" s="16"/>
    </row>
    <row r="176" spans="1:24" x14ac:dyDescent="0.25">
      <c r="A176" s="166">
        <v>166</v>
      </c>
      <c r="B176" s="131" t="s">
        <v>701</v>
      </c>
      <c r="C176" s="133" t="s">
        <v>781</v>
      </c>
      <c r="D176" s="170">
        <v>48</v>
      </c>
      <c r="E176" s="170">
        <v>48</v>
      </c>
      <c r="F176" s="170">
        <v>48</v>
      </c>
      <c r="G176" s="170">
        <v>48</v>
      </c>
      <c r="H176" s="31"/>
      <c r="I176" s="31"/>
      <c r="J176" s="31"/>
      <c r="K176" s="31"/>
      <c r="L176" s="31"/>
      <c r="M176" s="31"/>
      <c r="N176" s="31"/>
      <c r="O176" s="31"/>
      <c r="P176" s="31"/>
      <c r="Q176" s="60">
        <f t="shared" si="2"/>
        <v>0</v>
      </c>
      <c r="R176" s="17"/>
      <c r="S176" s="19"/>
      <c r="T176" s="18"/>
      <c r="U176" s="18"/>
      <c r="V176" s="16"/>
      <c r="W176" s="16"/>
      <c r="X176" s="16"/>
    </row>
    <row r="177" spans="1:24" x14ac:dyDescent="0.25">
      <c r="A177" s="166">
        <v>167</v>
      </c>
      <c r="B177" s="131" t="s">
        <v>702</v>
      </c>
      <c r="C177" s="133" t="s">
        <v>781</v>
      </c>
      <c r="D177" s="170">
        <v>0</v>
      </c>
      <c r="E177" s="170">
        <v>0</v>
      </c>
      <c r="F177" s="170">
        <v>0</v>
      </c>
      <c r="G177" s="170">
        <v>0</v>
      </c>
      <c r="H177" s="31"/>
      <c r="I177" s="31"/>
      <c r="J177" s="31"/>
      <c r="K177" s="31"/>
      <c r="L177" s="31"/>
      <c r="M177" s="31"/>
      <c r="N177" s="31"/>
      <c r="O177" s="31"/>
      <c r="P177" s="31"/>
      <c r="Q177" s="60">
        <v>0</v>
      </c>
      <c r="R177" s="17"/>
      <c r="S177" s="19"/>
      <c r="T177" s="18"/>
      <c r="U177" s="18"/>
      <c r="V177" s="16"/>
      <c r="W177" s="16"/>
      <c r="X177" s="16"/>
    </row>
    <row r="178" spans="1:24" x14ac:dyDescent="0.25">
      <c r="A178" s="166"/>
      <c r="B178" s="137" t="s">
        <v>703</v>
      </c>
      <c r="C178" s="133"/>
      <c r="D178" s="170"/>
      <c r="E178" s="170"/>
      <c r="F178" s="170"/>
      <c r="G178" s="170"/>
      <c r="H178" s="31"/>
      <c r="I178" s="31"/>
      <c r="J178" s="31"/>
      <c r="K178" s="31"/>
      <c r="L178" s="31"/>
      <c r="M178" s="31"/>
      <c r="N178" s="31"/>
      <c r="O178" s="31"/>
      <c r="P178" s="31"/>
      <c r="Q178" s="60"/>
      <c r="R178" s="17"/>
      <c r="S178" s="19"/>
      <c r="T178" s="18"/>
      <c r="U178" s="18"/>
      <c r="V178" s="16"/>
      <c r="W178" s="16"/>
      <c r="X178" s="16"/>
    </row>
    <row r="179" spans="1:24" x14ac:dyDescent="0.25">
      <c r="A179" s="166">
        <v>168</v>
      </c>
      <c r="B179" s="131" t="s">
        <v>704</v>
      </c>
      <c r="C179" s="132" t="s">
        <v>1085</v>
      </c>
      <c r="D179" s="170">
        <v>251</v>
      </c>
      <c r="E179" s="170">
        <v>251</v>
      </c>
      <c r="F179" s="170">
        <v>251</v>
      </c>
      <c r="G179" s="170">
        <v>251</v>
      </c>
      <c r="H179" s="31"/>
      <c r="I179" s="31"/>
      <c r="J179" s="31"/>
      <c r="K179" s="31"/>
      <c r="L179" s="31"/>
      <c r="M179" s="31"/>
      <c r="N179" s="31"/>
      <c r="O179" s="31"/>
      <c r="P179" s="31"/>
      <c r="Q179" s="60">
        <f t="shared" si="2"/>
        <v>0</v>
      </c>
      <c r="R179" s="17"/>
      <c r="S179" s="19"/>
      <c r="T179" s="18"/>
      <c r="U179" s="18"/>
      <c r="V179" s="16"/>
      <c r="W179" s="16"/>
      <c r="X179" s="16"/>
    </row>
    <row r="180" spans="1:24" x14ac:dyDescent="0.25">
      <c r="A180" s="166">
        <v>169</v>
      </c>
      <c r="B180" s="131" t="s">
        <v>705</v>
      </c>
      <c r="C180" s="132" t="s">
        <v>1085</v>
      </c>
      <c r="D180" s="170">
        <v>176</v>
      </c>
      <c r="E180" s="170">
        <v>176</v>
      </c>
      <c r="F180" s="170">
        <v>176</v>
      </c>
      <c r="G180" s="170">
        <v>176</v>
      </c>
      <c r="H180" s="31"/>
      <c r="I180" s="31"/>
      <c r="J180" s="31"/>
      <c r="K180" s="31"/>
      <c r="L180" s="31"/>
      <c r="M180" s="31"/>
      <c r="N180" s="31"/>
      <c r="O180" s="31"/>
      <c r="P180" s="31"/>
      <c r="Q180" s="60">
        <f t="shared" si="2"/>
        <v>0</v>
      </c>
      <c r="R180" s="17"/>
      <c r="S180" s="19"/>
      <c r="T180" s="18"/>
      <c r="U180" s="18"/>
      <c r="V180" s="16"/>
      <c r="W180" s="16"/>
      <c r="X180" s="16"/>
    </row>
    <row r="181" spans="1:24" x14ac:dyDescent="0.25">
      <c r="A181" s="166">
        <v>170</v>
      </c>
      <c r="B181" s="131" t="s">
        <v>706</v>
      </c>
      <c r="C181" s="132" t="s">
        <v>1085</v>
      </c>
      <c r="D181" s="170">
        <v>125</v>
      </c>
      <c r="E181" s="170">
        <v>125</v>
      </c>
      <c r="F181" s="170">
        <v>125</v>
      </c>
      <c r="G181" s="170">
        <v>125</v>
      </c>
      <c r="H181" s="31"/>
      <c r="I181" s="31"/>
      <c r="J181" s="31"/>
      <c r="K181" s="31"/>
      <c r="L181" s="31"/>
      <c r="M181" s="31"/>
      <c r="N181" s="31"/>
      <c r="O181" s="31"/>
      <c r="P181" s="31"/>
      <c r="Q181" s="60">
        <f t="shared" si="2"/>
        <v>0</v>
      </c>
      <c r="R181" s="17"/>
      <c r="S181" s="19"/>
      <c r="T181" s="18"/>
      <c r="U181" s="18"/>
      <c r="V181" s="16"/>
      <c r="W181" s="16"/>
      <c r="X181" s="16"/>
    </row>
    <row r="182" spans="1:24" x14ac:dyDescent="0.25">
      <c r="A182" s="166">
        <v>171</v>
      </c>
      <c r="B182" s="131" t="s">
        <v>1132</v>
      </c>
      <c r="C182" s="132" t="s">
        <v>782</v>
      </c>
      <c r="D182" s="170">
        <v>0.56000000000000005</v>
      </c>
      <c r="E182" s="170">
        <v>0.56000000000000005</v>
      </c>
      <c r="F182" s="170">
        <v>0.56000000000000005</v>
      </c>
      <c r="G182" s="170">
        <v>0.56000000000000005</v>
      </c>
      <c r="H182" s="31"/>
      <c r="I182" s="31"/>
      <c r="J182" s="31"/>
      <c r="K182" s="31"/>
      <c r="L182" s="31"/>
      <c r="M182" s="31"/>
      <c r="N182" s="31"/>
      <c r="O182" s="31"/>
      <c r="P182" s="31"/>
      <c r="Q182" s="60">
        <f t="shared" si="2"/>
        <v>0</v>
      </c>
      <c r="R182" s="17"/>
      <c r="S182" s="19"/>
      <c r="T182" s="18"/>
      <c r="U182" s="18"/>
      <c r="V182" s="16"/>
      <c r="W182" s="16"/>
      <c r="X182" s="16"/>
    </row>
    <row r="183" spans="1:24" x14ac:dyDescent="0.25">
      <c r="A183" s="166"/>
      <c r="B183" s="62" t="s">
        <v>707</v>
      </c>
      <c r="C183" s="129"/>
      <c r="D183" s="170"/>
      <c r="E183" s="170"/>
      <c r="F183" s="170"/>
      <c r="G183" s="170"/>
      <c r="H183" s="31"/>
      <c r="I183" s="31"/>
      <c r="J183" s="31"/>
      <c r="K183" s="31"/>
      <c r="L183" s="31"/>
      <c r="M183" s="31"/>
      <c r="N183" s="31"/>
      <c r="O183" s="31"/>
      <c r="P183" s="31"/>
      <c r="Q183" s="60"/>
      <c r="R183" s="17"/>
      <c r="S183" s="19"/>
      <c r="T183" s="18"/>
      <c r="U183" s="18"/>
      <c r="V183" s="16"/>
      <c r="W183" s="16"/>
      <c r="X183" s="16"/>
    </row>
    <row r="184" spans="1:24" x14ac:dyDescent="0.25">
      <c r="A184" s="166">
        <v>172</v>
      </c>
      <c r="B184" s="138" t="s">
        <v>708</v>
      </c>
      <c r="C184" s="133" t="s">
        <v>780</v>
      </c>
      <c r="D184" s="170">
        <v>7000</v>
      </c>
      <c r="E184" s="170">
        <v>7000</v>
      </c>
      <c r="F184" s="170">
        <v>7000</v>
      </c>
      <c r="G184" s="170">
        <v>7000</v>
      </c>
      <c r="H184" s="31"/>
      <c r="I184" s="31"/>
      <c r="J184" s="31"/>
      <c r="K184" s="31"/>
      <c r="L184" s="31"/>
      <c r="M184" s="31"/>
      <c r="N184" s="31"/>
      <c r="O184" s="31"/>
      <c r="P184" s="31"/>
      <c r="Q184" s="60">
        <f t="shared" si="2"/>
        <v>0</v>
      </c>
      <c r="R184" s="17"/>
      <c r="S184" s="19"/>
      <c r="T184" s="18"/>
      <c r="U184" s="18"/>
      <c r="V184" s="16"/>
      <c r="W184" s="16"/>
      <c r="X184" s="16"/>
    </row>
    <row r="185" spans="1:24" x14ac:dyDescent="0.25">
      <c r="A185" s="166">
        <v>173</v>
      </c>
      <c r="B185" s="131" t="s">
        <v>709</v>
      </c>
      <c r="C185" s="133" t="s">
        <v>780</v>
      </c>
      <c r="D185" s="170">
        <v>1000</v>
      </c>
      <c r="E185" s="170">
        <v>1000</v>
      </c>
      <c r="F185" s="170">
        <v>1000</v>
      </c>
      <c r="G185" s="170">
        <v>1000</v>
      </c>
      <c r="H185" s="31"/>
      <c r="I185" s="31"/>
      <c r="J185" s="31"/>
      <c r="K185" s="31"/>
      <c r="L185" s="31"/>
      <c r="M185" s="31"/>
      <c r="N185" s="31"/>
      <c r="O185" s="31"/>
      <c r="P185" s="31"/>
      <c r="Q185" s="60">
        <f t="shared" si="2"/>
        <v>0</v>
      </c>
      <c r="R185" s="17"/>
      <c r="S185" s="19"/>
      <c r="T185" s="18"/>
      <c r="U185" s="18"/>
      <c r="V185" s="16"/>
      <c r="W185" s="16"/>
      <c r="X185" s="16"/>
    </row>
    <row r="186" spans="1:24" x14ac:dyDescent="0.25">
      <c r="A186" s="166">
        <v>174</v>
      </c>
      <c r="B186" s="131" t="s">
        <v>783</v>
      </c>
      <c r="C186" s="133" t="s">
        <v>780</v>
      </c>
      <c r="D186" s="170">
        <v>2000</v>
      </c>
      <c r="E186" s="170">
        <v>2000</v>
      </c>
      <c r="F186" s="170">
        <v>2000</v>
      </c>
      <c r="G186" s="170">
        <v>2000</v>
      </c>
      <c r="H186" s="31"/>
      <c r="I186" s="31"/>
      <c r="J186" s="31"/>
      <c r="K186" s="31"/>
      <c r="L186" s="31"/>
      <c r="M186" s="31"/>
      <c r="N186" s="31"/>
      <c r="O186" s="31"/>
      <c r="P186" s="31"/>
      <c r="Q186" s="60">
        <f t="shared" si="2"/>
        <v>0</v>
      </c>
      <c r="R186" s="17"/>
      <c r="S186" s="19"/>
      <c r="T186" s="18"/>
      <c r="U186" s="18"/>
      <c r="V186" s="16"/>
      <c r="W186" s="16"/>
      <c r="X186" s="16"/>
    </row>
    <row r="187" spans="1:24" ht="24" x14ac:dyDescent="0.25">
      <c r="A187" s="166">
        <v>175</v>
      </c>
      <c r="B187" s="131" t="s">
        <v>941</v>
      </c>
      <c r="C187" s="133" t="s">
        <v>780</v>
      </c>
      <c r="D187" s="170">
        <v>3500</v>
      </c>
      <c r="E187" s="170">
        <v>3500</v>
      </c>
      <c r="F187" s="170">
        <v>3500</v>
      </c>
      <c r="G187" s="170">
        <v>3500</v>
      </c>
      <c r="H187" s="31"/>
      <c r="I187" s="31"/>
      <c r="J187" s="31"/>
      <c r="K187" s="31"/>
      <c r="L187" s="31"/>
      <c r="M187" s="31"/>
      <c r="N187" s="31"/>
      <c r="O187" s="31"/>
      <c r="P187" s="31"/>
      <c r="Q187" s="60">
        <f t="shared" si="2"/>
        <v>0</v>
      </c>
      <c r="R187" s="17"/>
      <c r="S187" s="19"/>
      <c r="T187" s="18"/>
      <c r="U187" s="18"/>
      <c r="V187" s="16"/>
      <c r="W187" s="16"/>
      <c r="X187" s="16"/>
    </row>
    <row r="188" spans="1:24" ht="36" x14ac:dyDescent="0.25">
      <c r="A188" s="166">
        <v>176</v>
      </c>
      <c r="B188" s="131" t="s">
        <v>942</v>
      </c>
      <c r="C188" s="133" t="s">
        <v>780</v>
      </c>
      <c r="D188" s="170">
        <v>600</v>
      </c>
      <c r="E188" s="170">
        <v>600</v>
      </c>
      <c r="F188" s="170">
        <v>600</v>
      </c>
      <c r="G188" s="170">
        <v>600</v>
      </c>
      <c r="H188" s="31"/>
      <c r="I188" s="31"/>
      <c r="J188" s="31"/>
      <c r="K188" s="31"/>
      <c r="L188" s="31"/>
      <c r="M188" s="31"/>
      <c r="N188" s="31"/>
      <c r="O188" s="31"/>
      <c r="P188" s="31"/>
      <c r="Q188" s="60">
        <f t="shared" si="2"/>
        <v>0</v>
      </c>
      <c r="R188" s="17"/>
      <c r="S188" s="19"/>
      <c r="T188" s="18"/>
      <c r="U188" s="18"/>
      <c r="V188" s="16"/>
      <c r="W188" s="16"/>
      <c r="X188" s="16"/>
    </row>
    <row r="189" spans="1:24" ht="24" x14ac:dyDescent="0.25">
      <c r="A189" s="166">
        <v>177</v>
      </c>
      <c r="B189" s="131" t="s">
        <v>943</v>
      </c>
      <c r="C189" s="133" t="s">
        <v>780</v>
      </c>
      <c r="D189" s="170">
        <v>4000</v>
      </c>
      <c r="E189" s="170">
        <v>4000</v>
      </c>
      <c r="F189" s="170">
        <v>4000</v>
      </c>
      <c r="G189" s="170">
        <v>4000</v>
      </c>
      <c r="H189" s="31"/>
      <c r="I189" s="31"/>
      <c r="J189" s="31"/>
      <c r="K189" s="31"/>
      <c r="L189" s="31"/>
      <c r="M189" s="31"/>
      <c r="N189" s="31"/>
      <c r="O189" s="31"/>
      <c r="P189" s="31"/>
      <c r="Q189" s="60">
        <f t="shared" si="2"/>
        <v>0</v>
      </c>
      <c r="R189" s="17"/>
      <c r="S189" s="19"/>
      <c r="T189" s="18"/>
      <c r="U189" s="18"/>
      <c r="V189" s="16"/>
      <c r="W189" s="16"/>
      <c r="X189" s="16"/>
    </row>
    <row r="190" spans="1:24" x14ac:dyDescent="0.25">
      <c r="A190" s="166">
        <v>178</v>
      </c>
      <c r="B190" s="131" t="s">
        <v>710</v>
      </c>
      <c r="C190" s="133" t="s">
        <v>780</v>
      </c>
      <c r="D190" s="170">
        <v>300</v>
      </c>
      <c r="E190" s="170">
        <v>300</v>
      </c>
      <c r="F190" s="170">
        <v>300</v>
      </c>
      <c r="G190" s="170">
        <v>300</v>
      </c>
      <c r="H190" s="31"/>
      <c r="I190" s="31"/>
      <c r="J190" s="31"/>
      <c r="K190" s="31"/>
      <c r="L190" s="31"/>
      <c r="M190" s="31"/>
      <c r="N190" s="31"/>
      <c r="O190" s="31"/>
      <c r="P190" s="31"/>
      <c r="Q190" s="60">
        <f t="shared" si="2"/>
        <v>0</v>
      </c>
      <c r="R190" s="17"/>
      <c r="S190" s="19"/>
      <c r="T190" s="18"/>
      <c r="U190" s="18"/>
      <c r="V190" s="16"/>
      <c r="W190" s="16"/>
      <c r="X190" s="16"/>
    </row>
    <row r="191" spans="1:24" x14ac:dyDescent="0.25">
      <c r="A191" s="166">
        <v>179</v>
      </c>
      <c r="B191" s="131" t="s">
        <v>1098</v>
      </c>
      <c r="C191" s="133" t="s">
        <v>780</v>
      </c>
      <c r="D191" s="170">
        <v>120000</v>
      </c>
      <c r="E191" s="170">
        <v>120000</v>
      </c>
      <c r="F191" s="170">
        <v>120000</v>
      </c>
      <c r="G191" s="170">
        <v>120000</v>
      </c>
      <c r="H191" s="31"/>
      <c r="I191" s="31"/>
      <c r="J191" s="31"/>
      <c r="K191" s="31"/>
      <c r="L191" s="31"/>
      <c r="M191" s="31"/>
      <c r="N191" s="31"/>
      <c r="O191" s="31"/>
      <c r="P191" s="31"/>
      <c r="Q191" s="60">
        <f t="shared" si="2"/>
        <v>0</v>
      </c>
      <c r="R191" s="17"/>
      <c r="S191" s="19"/>
      <c r="T191" s="18"/>
      <c r="U191" s="18"/>
      <c r="V191" s="16"/>
      <c r="W191" s="16"/>
      <c r="X191" s="16"/>
    </row>
    <row r="192" spans="1:24" x14ac:dyDescent="0.25">
      <c r="A192" s="166">
        <v>180</v>
      </c>
      <c r="B192" s="131" t="s">
        <v>784</v>
      </c>
      <c r="C192" s="133" t="s">
        <v>780</v>
      </c>
      <c r="D192" s="170">
        <v>30000</v>
      </c>
      <c r="E192" s="170">
        <v>30000</v>
      </c>
      <c r="F192" s="170">
        <v>30000</v>
      </c>
      <c r="G192" s="170">
        <v>30000</v>
      </c>
      <c r="H192" s="31"/>
      <c r="I192" s="31"/>
      <c r="J192" s="31"/>
      <c r="K192" s="31"/>
      <c r="L192" s="31"/>
      <c r="M192" s="31"/>
      <c r="N192" s="31"/>
      <c r="O192" s="31"/>
      <c r="P192" s="31"/>
      <c r="Q192" s="60">
        <f t="shared" si="2"/>
        <v>0</v>
      </c>
      <c r="R192" s="17"/>
      <c r="S192" s="19"/>
      <c r="T192" s="18"/>
      <c r="U192" s="18"/>
      <c r="V192" s="16"/>
      <c r="W192" s="16"/>
      <c r="X192" s="16"/>
    </row>
    <row r="193" spans="1:24" x14ac:dyDescent="0.2">
      <c r="A193" s="166"/>
      <c r="B193" s="62" t="s">
        <v>711</v>
      </c>
      <c r="C193" s="139"/>
      <c r="D193" s="170"/>
      <c r="E193" s="170"/>
      <c r="F193" s="170"/>
      <c r="G193" s="170"/>
      <c r="H193" s="31"/>
      <c r="I193" s="31"/>
      <c r="J193" s="31"/>
      <c r="K193" s="31"/>
      <c r="L193" s="31"/>
      <c r="M193" s="31"/>
      <c r="N193" s="31"/>
      <c r="O193" s="31"/>
      <c r="P193" s="31"/>
      <c r="Q193" s="60"/>
      <c r="R193" s="17"/>
      <c r="S193" s="19"/>
      <c r="T193" s="18"/>
      <c r="U193" s="18"/>
      <c r="V193" s="16"/>
      <c r="W193" s="16"/>
      <c r="X193" s="16"/>
    </row>
    <row r="194" spans="1:24" x14ac:dyDescent="0.25">
      <c r="A194" s="166">
        <v>181</v>
      </c>
      <c r="B194" s="131" t="s">
        <v>785</v>
      </c>
      <c r="C194" s="133" t="s">
        <v>1099</v>
      </c>
      <c r="D194" s="170">
        <v>525</v>
      </c>
      <c r="E194" s="170">
        <v>525</v>
      </c>
      <c r="F194" s="170">
        <v>525</v>
      </c>
      <c r="G194" s="170">
        <v>525</v>
      </c>
      <c r="H194" s="31"/>
      <c r="I194" s="31"/>
      <c r="J194" s="31"/>
      <c r="K194" s="31"/>
      <c r="L194" s="31"/>
      <c r="M194" s="31"/>
      <c r="N194" s="31"/>
      <c r="O194" s="31"/>
      <c r="P194" s="31"/>
      <c r="Q194" s="60">
        <f t="shared" si="2"/>
        <v>0</v>
      </c>
      <c r="R194" s="17"/>
      <c r="S194" s="19"/>
      <c r="T194" s="18"/>
      <c r="U194" s="18"/>
      <c r="V194" s="16"/>
      <c r="W194" s="16"/>
      <c r="X194" s="16"/>
    </row>
    <row r="195" spans="1:24" x14ac:dyDescent="0.25">
      <c r="A195" s="166">
        <v>182</v>
      </c>
      <c r="B195" s="130" t="s">
        <v>786</v>
      </c>
      <c r="C195" s="133" t="s">
        <v>1099</v>
      </c>
      <c r="D195" s="170">
        <v>366</v>
      </c>
      <c r="E195" s="170">
        <v>366</v>
      </c>
      <c r="F195" s="170">
        <v>366</v>
      </c>
      <c r="G195" s="170">
        <v>366</v>
      </c>
      <c r="H195" s="31"/>
      <c r="I195" s="31"/>
      <c r="J195" s="31"/>
      <c r="K195" s="31"/>
      <c r="L195" s="31"/>
      <c r="M195" s="31"/>
      <c r="N195" s="31"/>
      <c r="O195" s="31"/>
      <c r="P195" s="31"/>
      <c r="Q195" s="60">
        <f t="shared" si="2"/>
        <v>0</v>
      </c>
      <c r="R195" s="17"/>
      <c r="S195" s="19"/>
      <c r="T195" s="18"/>
      <c r="U195" s="18"/>
      <c r="V195" s="16"/>
      <c r="W195" s="16"/>
      <c r="X195" s="16"/>
    </row>
    <row r="196" spans="1:24" x14ac:dyDescent="0.25">
      <c r="A196" s="166">
        <v>183</v>
      </c>
      <c r="B196" s="130" t="s">
        <v>787</v>
      </c>
      <c r="C196" s="133" t="s">
        <v>1099</v>
      </c>
      <c r="D196" s="170">
        <v>261</v>
      </c>
      <c r="E196" s="170">
        <v>261</v>
      </c>
      <c r="F196" s="170">
        <v>261</v>
      </c>
      <c r="G196" s="170">
        <v>261</v>
      </c>
      <c r="H196" s="31"/>
      <c r="I196" s="31"/>
      <c r="J196" s="31"/>
      <c r="K196" s="31"/>
      <c r="L196" s="31"/>
      <c r="M196" s="31"/>
      <c r="N196" s="31"/>
      <c r="O196" s="31"/>
      <c r="P196" s="31"/>
      <c r="Q196" s="60">
        <f t="shared" si="2"/>
        <v>0</v>
      </c>
      <c r="R196" s="17"/>
      <c r="S196" s="19"/>
      <c r="T196" s="18"/>
      <c r="U196" s="18"/>
      <c r="V196" s="16"/>
      <c r="W196" s="16"/>
      <c r="X196" s="16"/>
    </row>
    <row r="197" spans="1:24" x14ac:dyDescent="0.25">
      <c r="A197" s="166">
        <v>184</v>
      </c>
      <c r="B197" s="130" t="s">
        <v>788</v>
      </c>
      <c r="C197" s="133" t="s">
        <v>1099</v>
      </c>
      <c r="D197" s="170">
        <v>5351</v>
      </c>
      <c r="E197" s="170">
        <v>5351</v>
      </c>
      <c r="F197" s="170">
        <v>5351</v>
      </c>
      <c r="G197" s="170">
        <v>5351</v>
      </c>
      <c r="H197" s="31"/>
      <c r="I197" s="31"/>
      <c r="J197" s="31"/>
      <c r="K197" s="31"/>
      <c r="L197" s="31"/>
      <c r="M197" s="31"/>
      <c r="N197" s="31"/>
      <c r="O197" s="31"/>
      <c r="P197" s="31"/>
      <c r="Q197" s="60">
        <f t="shared" si="2"/>
        <v>0</v>
      </c>
      <c r="R197" s="17"/>
      <c r="S197" s="19"/>
      <c r="T197" s="18"/>
      <c r="U197" s="18"/>
      <c r="V197" s="16"/>
      <c r="W197" s="16"/>
      <c r="X197" s="16"/>
    </row>
    <row r="198" spans="1:24" x14ac:dyDescent="0.25">
      <c r="A198" s="166">
        <v>185</v>
      </c>
      <c r="B198" s="130" t="s">
        <v>789</v>
      </c>
      <c r="C198" s="133" t="s">
        <v>1099</v>
      </c>
      <c r="D198" s="170">
        <v>8028</v>
      </c>
      <c r="E198" s="170">
        <v>8028</v>
      </c>
      <c r="F198" s="170">
        <v>8028</v>
      </c>
      <c r="G198" s="170">
        <v>8028</v>
      </c>
      <c r="H198" s="31"/>
      <c r="I198" s="31"/>
      <c r="J198" s="31"/>
      <c r="K198" s="31"/>
      <c r="L198" s="31"/>
      <c r="M198" s="31"/>
      <c r="N198" s="31"/>
      <c r="O198" s="31"/>
      <c r="P198" s="31"/>
      <c r="Q198" s="60">
        <f t="shared" si="2"/>
        <v>0</v>
      </c>
      <c r="R198" s="17"/>
      <c r="S198" s="19"/>
      <c r="T198" s="18"/>
      <c r="U198" s="18"/>
      <c r="V198" s="16"/>
      <c r="W198" s="16"/>
      <c r="X198" s="16"/>
    </row>
    <row r="199" spans="1:24" x14ac:dyDescent="0.25">
      <c r="A199" s="166">
        <v>186</v>
      </c>
      <c r="B199" s="130" t="s">
        <v>790</v>
      </c>
      <c r="C199" s="133" t="s">
        <v>1099</v>
      </c>
      <c r="D199" s="170">
        <v>12041</v>
      </c>
      <c r="E199" s="170">
        <v>12041</v>
      </c>
      <c r="F199" s="170">
        <v>12041</v>
      </c>
      <c r="G199" s="170">
        <v>12041</v>
      </c>
      <c r="H199" s="31"/>
      <c r="I199" s="31"/>
      <c r="J199" s="31"/>
      <c r="K199" s="31"/>
      <c r="L199" s="31"/>
      <c r="M199" s="31"/>
      <c r="N199" s="31"/>
      <c r="O199" s="31"/>
      <c r="P199" s="31"/>
      <c r="Q199" s="60">
        <f t="shared" si="2"/>
        <v>0</v>
      </c>
      <c r="R199" s="17"/>
      <c r="S199" s="19"/>
      <c r="T199" s="18"/>
      <c r="U199" s="18"/>
      <c r="V199" s="16"/>
      <c r="W199" s="16"/>
      <c r="X199" s="16"/>
    </row>
    <row r="200" spans="1:24" x14ac:dyDescent="0.25">
      <c r="A200" s="166">
        <v>187</v>
      </c>
      <c r="B200" s="130" t="s">
        <v>791</v>
      </c>
      <c r="C200" s="133" t="s">
        <v>1099</v>
      </c>
      <c r="D200" s="170">
        <v>133</v>
      </c>
      <c r="E200" s="170">
        <v>133</v>
      </c>
      <c r="F200" s="170">
        <v>133</v>
      </c>
      <c r="G200" s="170">
        <v>133</v>
      </c>
      <c r="H200" s="31"/>
      <c r="I200" s="31"/>
      <c r="J200" s="31"/>
      <c r="K200" s="31"/>
      <c r="L200" s="31"/>
      <c r="M200" s="31"/>
      <c r="N200" s="31"/>
      <c r="O200" s="31"/>
      <c r="P200" s="31"/>
      <c r="Q200" s="60">
        <f t="shared" si="2"/>
        <v>0</v>
      </c>
      <c r="R200" s="17"/>
      <c r="S200" s="19"/>
      <c r="T200" s="18"/>
      <c r="U200" s="18"/>
      <c r="V200" s="16"/>
      <c r="W200" s="16"/>
      <c r="X200" s="16"/>
    </row>
    <row r="201" spans="1:24" ht="23.4" x14ac:dyDescent="0.25">
      <c r="A201" s="166"/>
      <c r="B201" s="137" t="s">
        <v>1133</v>
      </c>
      <c r="C201" s="133"/>
      <c r="D201" s="168"/>
      <c r="E201" s="168"/>
      <c r="F201" s="168"/>
      <c r="G201" s="168"/>
      <c r="H201" s="30"/>
      <c r="I201" s="30"/>
      <c r="J201" s="30"/>
      <c r="K201" s="30"/>
      <c r="L201" s="30"/>
      <c r="M201" s="30"/>
      <c r="N201" s="30"/>
      <c r="O201" s="30"/>
      <c r="P201" s="30"/>
      <c r="Q201" s="60"/>
      <c r="R201" s="17"/>
      <c r="S201" s="19"/>
      <c r="T201" s="18"/>
      <c r="U201" s="18"/>
      <c r="V201" s="16"/>
      <c r="W201" s="16"/>
      <c r="X201" s="16"/>
    </row>
    <row r="202" spans="1:24" ht="20.399999999999999" x14ac:dyDescent="0.25">
      <c r="A202" s="166">
        <v>188</v>
      </c>
      <c r="B202" s="171" t="s">
        <v>1134</v>
      </c>
      <c r="C202" s="133" t="s">
        <v>1135</v>
      </c>
      <c r="D202" s="168">
        <v>0</v>
      </c>
      <c r="E202" s="168">
        <v>34379.760000000002</v>
      </c>
      <c r="F202" s="168">
        <v>34379.760000000002</v>
      </c>
      <c r="G202" s="168">
        <v>34379.760000000002</v>
      </c>
      <c r="H202" s="30"/>
      <c r="I202" s="30"/>
      <c r="J202" s="30"/>
      <c r="K202" s="30"/>
      <c r="L202" s="30"/>
      <c r="M202" s="30"/>
      <c r="N202" s="30"/>
      <c r="O202" s="30"/>
      <c r="P202" s="30"/>
      <c r="Q202" s="60">
        <v>0</v>
      </c>
      <c r="R202" s="17"/>
      <c r="S202" s="19"/>
      <c r="T202" s="18"/>
      <c r="U202" s="18"/>
      <c r="V202" s="16"/>
      <c r="W202" s="16"/>
      <c r="X202" s="16"/>
    </row>
    <row r="203" spans="1:24" ht="20.399999999999999" x14ac:dyDescent="0.25">
      <c r="A203" s="166">
        <v>189</v>
      </c>
      <c r="B203" s="149" t="s">
        <v>1136</v>
      </c>
      <c r="C203" s="133" t="s">
        <v>1135</v>
      </c>
      <c r="D203" s="168">
        <v>0</v>
      </c>
      <c r="E203" s="168">
        <v>51951.6</v>
      </c>
      <c r="F203" s="168">
        <v>51951.6</v>
      </c>
      <c r="G203" s="168">
        <v>51951.6</v>
      </c>
      <c r="H203" s="30"/>
      <c r="I203" s="30"/>
      <c r="J203" s="30"/>
      <c r="K203" s="30"/>
      <c r="L203" s="30"/>
      <c r="M203" s="30"/>
      <c r="N203" s="30"/>
      <c r="O203" s="30"/>
      <c r="P203" s="30"/>
      <c r="Q203" s="60">
        <v>0</v>
      </c>
      <c r="R203" s="17"/>
      <c r="S203" s="19"/>
      <c r="T203" s="18"/>
      <c r="U203" s="18"/>
      <c r="V203" s="16"/>
      <c r="W203" s="16"/>
      <c r="X203" s="16"/>
    </row>
    <row r="204" spans="1:24" x14ac:dyDescent="0.25">
      <c r="A204" s="166"/>
      <c r="B204" s="140" t="s">
        <v>732</v>
      </c>
      <c r="C204" s="128"/>
      <c r="D204" s="168"/>
      <c r="E204" s="168"/>
      <c r="F204" s="168"/>
      <c r="G204" s="168"/>
      <c r="H204" s="30"/>
      <c r="I204" s="30"/>
      <c r="J204" s="30"/>
      <c r="K204" s="30"/>
      <c r="L204" s="30"/>
      <c r="M204" s="30"/>
      <c r="N204" s="30"/>
      <c r="O204" s="30"/>
      <c r="P204" s="30"/>
      <c r="Q204" s="60">
        <v>0</v>
      </c>
      <c r="R204" s="17"/>
      <c r="S204" s="19"/>
      <c r="T204" s="18"/>
      <c r="U204" s="18"/>
      <c r="V204" s="16"/>
      <c r="W204" s="16"/>
      <c r="X204" s="16"/>
    </row>
    <row r="205" spans="1:24" x14ac:dyDescent="0.25">
      <c r="A205" s="172">
        <v>190</v>
      </c>
      <c r="B205" s="141" t="s">
        <v>792</v>
      </c>
      <c r="C205" s="142" t="s">
        <v>793</v>
      </c>
      <c r="D205" s="173">
        <v>12800</v>
      </c>
      <c r="E205" s="173">
        <v>12800</v>
      </c>
      <c r="F205" s="173">
        <v>12800</v>
      </c>
      <c r="G205" s="173">
        <v>12800</v>
      </c>
      <c r="H205" s="32"/>
      <c r="I205" s="32"/>
      <c r="J205" s="32"/>
      <c r="K205" s="32"/>
      <c r="L205" s="32"/>
      <c r="M205" s="32"/>
      <c r="N205" s="32"/>
      <c r="O205" s="32"/>
      <c r="P205" s="32"/>
      <c r="Q205" s="60">
        <f t="shared" ref="Q205:Q265" si="3">P205/D205</f>
        <v>0</v>
      </c>
      <c r="R205" s="17"/>
      <c r="S205" s="19"/>
      <c r="T205" s="18"/>
      <c r="U205" s="18"/>
      <c r="V205" s="16"/>
      <c r="W205" s="16"/>
      <c r="X205" s="16"/>
    </row>
    <row r="206" spans="1:24" x14ac:dyDescent="0.25">
      <c r="A206" s="166"/>
      <c r="B206" s="143" t="s">
        <v>794</v>
      </c>
      <c r="C206" s="129"/>
      <c r="D206" s="168"/>
      <c r="E206" s="168"/>
      <c r="F206" s="168"/>
      <c r="G206" s="168"/>
      <c r="H206" s="30"/>
      <c r="I206" s="30"/>
      <c r="J206" s="30"/>
      <c r="K206" s="30"/>
      <c r="L206" s="30"/>
      <c r="M206" s="30"/>
      <c r="N206" s="30"/>
      <c r="O206" s="30"/>
      <c r="P206" s="30"/>
      <c r="Q206" s="60"/>
      <c r="R206" s="17"/>
      <c r="S206" s="19"/>
      <c r="T206" s="18"/>
      <c r="U206" s="18"/>
      <c r="V206" s="16"/>
      <c r="W206" s="16"/>
      <c r="X206" s="16"/>
    </row>
    <row r="207" spans="1:24" x14ac:dyDescent="0.25">
      <c r="A207" s="166"/>
      <c r="B207" s="143" t="s">
        <v>712</v>
      </c>
      <c r="C207" s="143"/>
      <c r="D207" s="168"/>
      <c r="E207" s="168"/>
      <c r="F207" s="168"/>
      <c r="G207" s="168"/>
      <c r="H207" s="30"/>
      <c r="I207" s="30"/>
      <c r="J207" s="30"/>
      <c r="K207" s="30"/>
      <c r="L207" s="30"/>
      <c r="M207" s="30"/>
      <c r="N207" s="30"/>
      <c r="O207" s="30"/>
      <c r="P207" s="30"/>
      <c r="Q207" s="60"/>
      <c r="R207" s="17"/>
      <c r="S207" s="19"/>
      <c r="T207" s="18"/>
      <c r="U207" s="18"/>
      <c r="V207" s="16"/>
      <c r="W207" s="16"/>
      <c r="X207" s="16"/>
    </row>
    <row r="208" spans="1:24" ht="48" x14ac:dyDescent="0.25">
      <c r="A208" s="166">
        <v>191</v>
      </c>
      <c r="B208" s="138" t="s">
        <v>1100</v>
      </c>
      <c r="C208" s="133" t="s">
        <v>795</v>
      </c>
      <c r="D208" s="168">
        <v>7405</v>
      </c>
      <c r="E208" s="168">
        <v>7405</v>
      </c>
      <c r="F208" s="168">
        <v>7405</v>
      </c>
      <c r="G208" s="168">
        <v>7405</v>
      </c>
      <c r="H208" s="30"/>
      <c r="I208" s="30"/>
      <c r="J208" s="30"/>
      <c r="K208" s="30"/>
      <c r="L208" s="30"/>
      <c r="M208" s="30"/>
      <c r="N208" s="30"/>
      <c r="O208" s="30"/>
      <c r="P208" s="30"/>
      <c r="Q208" s="60">
        <f t="shared" si="3"/>
        <v>0</v>
      </c>
      <c r="R208" s="17"/>
      <c r="S208" s="19"/>
      <c r="T208" s="18"/>
      <c r="U208" s="18"/>
      <c r="V208" s="16"/>
      <c r="W208" s="16"/>
      <c r="X208" s="16"/>
    </row>
    <row r="209" spans="1:24" ht="36" x14ac:dyDescent="0.25">
      <c r="A209" s="166">
        <v>192</v>
      </c>
      <c r="B209" s="131" t="s">
        <v>796</v>
      </c>
      <c r="C209" s="133" t="s">
        <v>795</v>
      </c>
      <c r="D209" s="168">
        <v>13791</v>
      </c>
      <c r="E209" s="168">
        <v>13791</v>
      </c>
      <c r="F209" s="168">
        <v>13791</v>
      </c>
      <c r="G209" s="168">
        <v>13791</v>
      </c>
      <c r="H209" s="30"/>
      <c r="I209" s="30"/>
      <c r="J209" s="30"/>
      <c r="K209" s="30"/>
      <c r="L209" s="30"/>
      <c r="M209" s="30"/>
      <c r="N209" s="30"/>
      <c r="O209" s="30"/>
      <c r="P209" s="30"/>
      <c r="Q209" s="60">
        <f t="shared" si="3"/>
        <v>0</v>
      </c>
      <c r="R209" s="17"/>
      <c r="S209" s="19"/>
      <c r="T209" s="18"/>
      <c r="U209" s="18"/>
      <c r="V209" s="16"/>
      <c r="W209" s="16"/>
      <c r="X209" s="16"/>
    </row>
    <row r="210" spans="1:24" ht="36" x14ac:dyDescent="0.25">
      <c r="A210" s="166">
        <v>193</v>
      </c>
      <c r="B210" s="131" t="s">
        <v>797</v>
      </c>
      <c r="C210" s="133" t="s">
        <v>795</v>
      </c>
      <c r="D210" s="170">
        <v>20176</v>
      </c>
      <c r="E210" s="170">
        <v>20176</v>
      </c>
      <c r="F210" s="170">
        <v>20176</v>
      </c>
      <c r="G210" s="170">
        <v>20176</v>
      </c>
      <c r="H210" s="31"/>
      <c r="I210" s="31"/>
      <c r="J210" s="31"/>
      <c r="K210" s="31"/>
      <c r="L210" s="31"/>
      <c r="M210" s="31"/>
      <c r="N210" s="31"/>
      <c r="O210" s="31"/>
      <c r="P210" s="31"/>
      <c r="Q210" s="60">
        <f t="shared" si="3"/>
        <v>0</v>
      </c>
      <c r="R210" s="17"/>
      <c r="S210" s="19"/>
      <c r="T210" s="18"/>
      <c r="U210" s="18"/>
      <c r="V210" s="16"/>
      <c r="W210" s="16"/>
      <c r="X210" s="16"/>
    </row>
    <row r="211" spans="1:24" ht="36" x14ac:dyDescent="0.25">
      <c r="A211" s="166">
        <v>194</v>
      </c>
      <c r="B211" s="138" t="s">
        <v>798</v>
      </c>
      <c r="C211" s="133" t="s">
        <v>795</v>
      </c>
      <c r="D211" s="170">
        <v>9194</v>
      </c>
      <c r="E211" s="170">
        <v>9194</v>
      </c>
      <c r="F211" s="170">
        <v>9194</v>
      </c>
      <c r="G211" s="170">
        <v>9194</v>
      </c>
      <c r="H211" s="31"/>
      <c r="I211" s="31"/>
      <c r="J211" s="31"/>
      <c r="K211" s="31"/>
      <c r="L211" s="31"/>
      <c r="M211" s="31"/>
      <c r="N211" s="31"/>
      <c r="O211" s="31"/>
      <c r="P211" s="31"/>
      <c r="Q211" s="60">
        <f t="shared" si="3"/>
        <v>0</v>
      </c>
      <c r="R211" s="17"/>
      <c r="S211" s="19"/>
      <c r="T211" s="18"/>
      <c r="U211" s="18"/>
      <c r="V211" s="16"/>
      <c r="W211" s="16"/>
      <c r="X211" s="16"/>
    </row>
    <row r="212" spans="1:24" ht="36" x14ac:dyDescent="0.25">
      <c r="A212" s="166">
        <v>195</v>
      </c>
      <c r="B212" s="131" t="s">
        <v>799</v>
      </c>
      <c r="C212" s="133" t="s">
        <v>795</v>
      </c>
      <c r="D212" s="170">
        <v>17367</v>
      </c>
      <c r="E212" s="170">
        <v>17367</v>
      </c>
      <c r="F212" s="170">
        <v>17367</v>
      </c>
      <c r="G212" s="170">
        <v>17367</v>
      </c>
      <c r="H212" s="31"/>
      <c r="I212" s="31"/>
      <c r="J212" s="31"/>
      <c r="K212" s="31"/>
      <c r="L212" s="31"/>
      <c r="M212" s="31"/>
      <c r="N212" s="31"/>
      <c r="O212" s="31"/>
      <c r="P212" s="31"/>
      <c r="Q212" s="60">
        <f t="shared" si="3"/>
        <v>0</v>
      </c>
      <c r="R212" s="17"/>
      <c r="S212" s="19"/>
      <c r="T212" s="18"/>
      <c r="U212" s="18"/>
      <c r="V212" s="16"/>
      <c r="W212" s="16"/>
      <c r="X212" s="16"/>
    </row>
    <row r="213" spans="1:24" ht="36" x14ac:dyDescent="0.25">
      <c r="A213" s="166">
        <v>196</v>
      </c>
      <c r="B213" s="131" t="s">
        <v>800</v>
      </c>
      <c r="C213" s="133" t="s">
        <v>795</v>
      </c>
      <c r="D213" s="170">
        <v>25540</v>
      </c>
      <c r="E213" s="170">
        <v>25540</v>
      </c>
      <c r="F213" s="170">
        <v>25540</v>
      </c>
      <c r="G213" s="170">
        <v>25540</v>
      </c>
      <c r="H213" s="31"/>
      <c r="I213" s="31"/>
      <c r="J213" s="31"/>
      <c r="K213" s="31"/>
      <c r="L213" s="31"/>
      <c r="M213" s="31"/>
      <c r="N213" s="31"/>
      <c r="O213" s="31"/>
      <c r="P213" s="31"/>
      <c r="Q213" s="60">
        <f t="shared" si="3"/>
        <v>0</v>
      </c>
      <c r="R213" s="17"/>
      <c r="S213" s="19"/>
      <c r="T213" s="18"/>
      <c r="U213" s="18"/>
      <c r="V213" s="16"/>
      <c r="W213" s="16"/>
      <c r="X213" s="16"/>
    </row>
    <row r="214" spans="1:24" ht="36" x14ac:dyDescent="0.25">
      <c r="A214" s="166">
        <v>197</v>
      </c>
      <c r="B214" s="131" t="s">
        <v>801</v>
      </c>
      <c r="C214" s="133" t="s">
        <v>795</v>
      </c>
      <c r="D214" s="170">
        <v>10982</v>
      </c>
      <c r="E214" s="170">
        <v>10982</v>
      </c>
      <c r="F214" s="170">
        <v>10982</v>
      </c>
      <c r="G214" s="170">
        <v>10982</v>
      </c>
      <c r="H214" s="31"/>
      <c r="I214" s="31"/>
      <c r="J214" s="31"/>
      <c r="K214" s="31"/>
      <c r="L214" s="31"/>
      <c r="M214" s="31"/>
      <c r="N214" s="31"/>
      <c r="O214" s="31"/>
      <c r="P214" s="31"/>
      <c r="Q214" s="60">
        <f t="shared" si="3"/>
        <v>0</v>
      </c>
      <c r="R214" s="17"/>
      <c r="S214" s="19"/>
      <c r="T214" s="18"/>
      <c r="U214" s="18"/>
      <c r="V214" s="16"/>
      <c r="W214" s="16"/>
      <c r="X214" s="16"/>
    </row>
    <row r="215" spans="1:24" ht="36" x14ac:dyDescent="0.25">
      <c r="A215" s="166">
        <v>198</v>
      </c>
      <c r="B215" s="138" t="s">
        <v>802</v>
      </c>
      <c r="C215" s="133" t="s">
        <v>795</v>
      </c>
      <c r="D215" s="170">
        <v>20944</v>
      </c>
      <c r="E215" s="170">
        <v>20944</v>
      </c>
      <c r="F215" s="170">
        <v>20944</v>
      </c>
      <c r="G215" s="170">
        <v>20944</v>
      </c>
      <c r="H215" s="31"/>
      <c r="I215" s="31"/>
      <c r="J215" s="31"/>
      <c r="K215" s="31"/>
      <c r="L215" s="31"/>
      <c r="M215" s="31"/>
      <c r="N215" s="31"/>
      <c r="O215" s="31"/>
      <c r="P215" s="31"/>
      <c r="Q215" s="60">
        <f t="shared" si="3"/>
        <v>0</v>
      </c>
      <c r="R215" s="17"/>
      <c r="S215" s="19"/>
      <c r="T215" s="18"/>
      <c r="U215" s="18"/>
      <c r="V215" s="16"/>
      <c r="W215" s="16"/>
      <c r="X215" s="16"/>
    </row>
    <row r="216" spans="1:24" ht="36" x14ac:dyDescent="0.25">
      <c r="A216" s="166">
        <v>199</v>
      </c>
      <c r="B216" s="131" t="s">
        <v>803</v>
      </c>
      <c r="C216" s="133" t="s">
        <v>795</v>
      </c>
      <c r="D216" s="170">
        <v>30905</v>
      </c>
      <c r="E216" s="170">
        <v>30905</v>
      </c>
      <c r="F216" s="170">
        <v>30905</v>
      </c>
      <c r="G216" s="170">
        <v>30905</v>
      </c>
      <c r="H216" s="31"/>
      <c r="I216" s="31"/>
      <c r="J216" s="31"/>
      <c r="K216" s="31"/>
      <c r="L216" s="31"/>
      <c r="M216" s="31"/>
      <c r="N216" s="31"/>
      <c r="O216" s="31"/>
      <c r="P216" s="31"/>
      <c r="Q216" s="60">
        <f t="shared" si="3"/>
        <v>0</v>
      </c>
      <c r="R216" s="17"/>
      <c r="S216" s="19"/>
      <c r="T216" s="18"/>
      <c r="U216" s="18"/>
      <c r="V216" s="16"/>
      <c r="W216" s="16"/>
      <c r="X216" s="16"/>
    </row>
    <row r="217" spans="1:24" ht="48" x14ac:dyDescent="0.25">
      <c r="A217" s="166">
        <v>200</v>
      </c>
      <c r="B217" s="131" t="s">
        <v>804</v>
      </c>
      <c r="C217" s="133" t="s">
        <v>795</v>
      </c>
      <c r="D217" s="170">
        <v>10982</v>
      </c>
      <c r="E217" s="170">
        <v>10982</v>
      </c>
      <c r="F217" s="170">
        <v>10982</v>
      </c>
      <c r="G217" s="170">
        <v>10982</v>
      </c>
      <c r="H217" s="31"/>
      <c r="I217" s="31"/>
      <c r="J217" s="31"/>
      <c r="K217" s="31"/>
      <c r="L217" s="31"/>
      <c r="M217" s="31"/>
      <c r="N217" s="31"/>
      <c r="O217" s="31"/>
      <c r="P217" s="31"/>
      <c r="Q217" s="60">
        <f t="shared" si="3"/>
        <v>0</v>
      </c>
      <c r="R217" s="17"/>
      <c r="S217" s="19"/>
      <c r="T217" s="18"/>
      <c r="U217" s="18"/>
      <c r="V217" s="16"/>
      <c r="W217" s="16"/>
      <c r="X217" s="16"/>
    </row>
    <row r="218" spans="1:24" ht="48" x14ac:dyDescent="0.25">
      <c r="A218" s="166">
        <v>201</v>
      </c>
      <c r="B218" s="131" t="s">
        <v>805</v>
      </c>
      <c r="C218" s="133" t="s">
        <v>795</v>
      </c>
      <c r="D218" s="170">
        <v>20944</v>
      </c>
      <c r="E218" s="170">
        <v>20944</v>
      </c>
      <c r="F218" s="170">
        <v>20944</v>
      </c>
      <c r="G218" s="170">
        <v>20944</v>
      </c>
      <c r="H218" s="31"/>
      <c r="I218" s="31"/>
      <c r="J218" s="31"/>
      <c r="K218" s="31"/>
      <c r="L218" s="31"/>
      <c r="M218" s="31"/>
      <c r="N218" s="31"/>
      <c r="O218" s="31"/>
      <c r="P218" s="31"/>
      <c r="Q218" s="60">
        <f t="shared" si="3"/>
        <v>0</v>
      </c>
      <c r="R218" s="17"/>
      <c r="S218" s="19"/>
      <c r="T218" s="18"/>
      <c r="U218" s="18"/>
      <c r="V218" s="16"/>
      <c r="W218" s="16"/>
      <c r="X218" s="16"/>
    </row>
    <row r="219" spans="1:24" ht="48" x14ac:dyDescent="0.25">
      <c r="A219" s="166">
        <v>202</v>
      </c>
      <c r="B219" s="131" t="s">
        <v>806</v>
      </c>
      <c r="C219" s="133" t="s">
        <v>795</v>
      </c>
      <c r="D219" s="170">
        <v>30905</v>
      </c>
      <c r="E219" s="170">
        <v>30905</v>
      </c>
      <c r="F219" s="170">
        <v>30905</v>
      </c>
      <c r="G219" s="170">
        <v>30905</v>
      </c>
      <c r="H219" s="31"/>
      <c r="I219" s="31"/>
      <c r="J219" s="31"/>
      <c r="K219" s="31"/>
      <c r="L219" s="31"/>
      <c r="M219" s="31"/>
      <c r="N219" s="31"/>
      <c r="O219" s="31"/>
      <c r="P219" s="31"/>
      <c r="Q219" s="60">
        <f t="shared" si="3"/>
        <v>0</v>
      </c>
      <c r="R219" s="17"/>
      <c r="S219" s="19"/>
      <c r="T219" s="18"/>
      <c r="U219" s="18"/>
      <c r="V219" s="16"/>
      <c r="W219" s="16"/>
      <c r="X219" s="16"/>
    </row>
    <row r="220" spans="1:24" ht="19.95" customHeight="1" x14ac:dyDescent="0.25">
      <c r="A220" s="166">
        <v>203</v>
      </c>
      <c r="B220" s="61" t="s">
        <v>713</v>
      </c>
      <c r="C220" s="133"/>
      <c r="D220" s="170"/>
      <c r="E220" s="170"/>
      <c r="F220" s="170"/>
      <c r="G220" s="170"/>
      <c r="H220" s="31"/>
      <c r="I220" s="31"/>
      <c r="J220" s="31"/>
      <c r="K220" s="31"/>
      <c r="L220" s="31"/>
      <c r="M220" s="31"/>
      <c r="N220" s="31"/>
      <c r="O220" s="31"/>
      <c r="P220" s="31"/>
      <c r="Q220" s="60"/>
      <c r="R220" s="17"/>
      <c r="S220" s="19"/>
      <c r="T220" s="18"/>
      <c r="U220" s="18"/>
      <c r="V220" s="16"/>
      <c r="W220" s="16"/>
      <c r="X220" s="16"/>
    </row>
    <row r="221" spans="1:24" x14ac:dyDescent="0.25">
      <c r="A221" s="166">
        <v>204</v>
      </c>
      <c r="B221" s="138" t="s">
        <v>1101</v>
      </c>
      <c r="C221" s="133" t="s">
        <v>795</v>
      </c>
      <c r="D221" s="170">
        <v>9962</v>
      </c>
      <c r="E221" s="170">
        <v>9962</v>
      </c>
      <c r="F221" s="170">
        <v>9962</v>
      </c>
      <c r="G221" s="170">
        <v>9962</v>
      </c>
      <c r="H221" s="31"/>
      <c r="I221" s="31"/>
      <c r="J221" s="31"/>
      <c r="K221" s="31"/>
      <c r="L221" s="31"/>
      <c r="M221" s="31"/>
      <c r="N221" s="31"/>
      <c r="O221" s="31"/>
      <c r="P221" s="31"/>
      <c r="Q221" s="60">
        <f t="shared" si="3"/>
        <v>0</v>
      </c>
      <c r="R221" s="17"/>
      <c r="S221" s="19"/>
      <c r="T221" s="18"/>
      <c r="U221" s="18"/>
      <c r="V221" s="16"/>
      <c r="W221" s="16"/>
      <c r="X221" s="16"/>
    </row>
    <row r="222" spans="1:24" x14ac:dyDescent="0.25">
      <c r="A222" s="166">
        <v>205</v>
      </c>
      <c r="B222" s="138" t="s">
        <v>1102</v>
      </c>
      <c r="C222" s="133" t="s">
        <v>795</v>
      </c>
      <c r="D222" s="170">
        <v>19923</v>
      </c>
      <c r="E222" s="170">
        <v>19923</v>
      </c>
      <c r="F222" s="170">
        <v>19923</v>
      </c>
      <c r="G222" s="170">
        <v>19923</v>
      </c>
      <c r="H222" s="31"/>
      <c r="I222" s="31"/>
      <c r="J222" s="31"/>
      <c r="K222" s="31"/>
      <c r="L222" s="31"/>
      <c r="M222" s="31"/>
      <c r="N222" s="31"/>
      <c r="O222" s="31"/>
      <c r="P222" s="31"/>
      <c r="Q222" s="60">
        <f t="shared" si="3"/>
        <v>0</v>
      </c>
      <c r="R222" s="17"/>
      <c r="S222" s="19"/>
      <c r="T222" s="18"/>
      <c r="U222" s="18"/>
      <c r="V222" s="16"/>
      <c r="W222" s="16"/>
      <c r="X222" s="16"/>
    </row>
    <row r="223" spans="1:24" x14ac:dyDescent="0.25">
      <c r="A223" s="166">
        <v>206</v>
      </c>
      <c r="B223" s="138" t="s">
        <v>1103</v>
      </c>
      <c r="C223" s="133" t="s">
        <v>795</v>
      </c>
      <c r="D223" s="170">
        <v>29885</v>
      </c>
      <c r="E223" s="170">
        <v>29885</v>
      </c>
      <c r="F223" s="170">
        <v>29885</v>
      </c>
      <c r="G223" s="170">
        <v>29885</v>
      </c>
      <c r="H223" s="31"/>
      <c r="I223" s="31"/>
      <c r="J223" s="31"/>
      <c r="K223" s="31"/>
      <c r="L223" s="31"/>
      <c r="M223" s="31"/>
      <c r="N223" s="31"/>
      <c r="O223" s="31"/>
      <c r="P223" s="31"/>
      <c r="Q223" s="60">
        <f t="shared" si="3"/>
        <v>0</v>
      </c>
      <c r="R223" s="17"/>
      <c r="S223" s="19"/>
      <c r="T223" s="18"/>
      <c r="U223" s="18"/>
      <c r="V223" s="16"/>
      <c r="W223" s="16"/>
      <c r="X223" s="16"/>
    </row>
    <row r="224" spans="1:24" x14ac:dyDescent="0.25">
      <c r="A224" s="166">
        <v>207</v>
      </c>
      <c r="B224" s="138" t="s">
        <v>1104</v>
      </c>
      <c r="C224" s="133" t="s">
        <v>795</v>
      </c>
      <c r="D224" s="170">
        <v>57729</v>
      </c>
      <c r="E224" s="170">
        <v>57729</v>
      </c>
      <c r="F224" s="170">
        <v>57729</v>
      </c>
      <c r="G224" s="170">
        <v>57729</v>
      </c>
      <c r="H224" s="31"/>
      <c r="I224" s="31"/>
      <c r="J224" s="31"/>
      <c r="K224" s="31"/>
      <c r="L224" s="31"/>
      <c r="M224" s="31"/>
      <c r="N224" s="31"/>
      <c r="O224" s="31"/>
      <c r="P224" s="31"/>
      <c r="Q224" s="60">
        <f t="shared" si="3"/>
        <v>0</v>
      </c>
      <c r="R224" s="17"/>
      <c r="S224" s="19"/>
      <c r="T224" s="18"/>
      <c r="U224" s="18"/>
      <c r="V224" s="16"/>
      <c r="W224" s="16"/>
      <c r="X224" s="16"/>
    </row>
    <row r="225" spans="1:24" x14ac:dyDescent="0.25">
      <c r="A225" s="166">
        <v>208</v>
      </c>
      <c r="B225" s="138" t="s">
        <v>714</v>
      </c>
      <c r="C225" s="133" t="s">
        <v>795</v>
      </c>
      <c r="D225" s="170">
        <v>15326</v>
      </c>
      <c r="E225" s="170">
        <v>15326</v>
      </c>
      <c r="F225" s="170">
        <v>15326</v>
      </c>
      <c r="G225" s="170">
        <v>15326</v>
      </c>
      <c r="H225" s="31"/>
      <c r="I225" s="31"/>
      <c r="J225" s="31"/>
      <c r="K225" s="31"/>
      <c r="L225" s="31"/>
      <c r="M225" s="31"/>
      <c r="N225" s="31"/>
      <c r="O225" s="31"/>
      <c r="P225" s="31"/>
      <c r="Q225" s="60">
        <f t="shared" si="3"/>
        <v>0</v>
      </c>
      <c r="R225" s="17"/>
      <c r="S225" s="19"/>
      <c r="T225" s="18"/>
      <c r="U225" s="18"/>
      <c r="V225" s="16"/>
      <c r="W225" s="16"/>
      <c r="X225" s="16"/>
    </row>
    <row r="226" spans="1:24" x14ac:dyDescent="0.25">
      <c r="A226" s="166">
        <v>209</v>
      </c>
      <c r="B226" s="138" t="s">
        <v>715</v>
      </c>
      <c r="C226" s="133" t="s">
        <v>795</v>
      </c>
      <c r="D226" s="170">
        <v>19923</v>
      </c>
      <c r="E226" s="170">
        <v>19923</v>
      </c>
      <c r="F226" s="170">
        <v>19923</v>
      </c>
      <c r="G226" s="170">
        <v>19923</v>
      </c>
      <c r="H226" s="31"/>
      <c r="I226" s="31"/>
      <c r="J226" s="31"/>
      <c r="K226" s="31"/>
      <c r="L226" s="31"/>
      <c r="M226" s="31"/>
      <c r="N226" s="31"/>
      <c r="O226" s="31"/>
      <c r="P226" s="31"/>
      <c r="Q226" s="60">
        <f t="shared" si="3"/>
        <v>0</v>
      </c>
      <c r="R226" s="17"/>
      <c r="S226" s="19"/>
      <c r="T226" s="18"/>
      <c r="U226" s="18"/>
      <c r="V226" s="16"/>
      <c r="W226" s="16"/>
      <c r="X226" s="16"/>
    </row>
    <row r="227" spans="1:24" x14ac:dyDescent="0.25">
      <c r="A227" s="166">
        <v>210</v>
      </c>
      <c r="B227" s="138" t="s">
        <v>716</v>
      </c>
      <c r="C227" s="133" t="s">
        <v>795</v>
      </c>
      <c r="D227" s="170">
        <v>39847</v>
      </c>
      <c r="E227" s="170">
        <v>39847</v>
      </c>
      <c r="F227" s="170">
        <v>39847</v>
      </c>
      <c r="G227" s="170">
        <v>39847</v>
      </c>
      <c r="H227" s="31"/>
      <c r="I227" s="31"/>
      <c r="J227" s="31"/>
      <c r="K227" s="31"/>
      <c r="L227" s="31"/>
      <c r="M227" s="31"/>
      <c r="N227" s="31"/>
      <c r="O227" s="31"/>
      <c r="P227" s="31"/>
      <c r="Q227" s="60">
        <f t="shared" si="3"/>
        <v>0</v>
      </c>
      <c r="R227" s="17"/>
      <c r="S227" s="19"/>
      <c r="T227" s="18"/>
      <c r="U227" s="18"/>
      <c r="V227" s="16"/>
      <c r="W227" s="16"/>
      <c r="X227" s="16"/>
    </row>
    <row r="228" spans="1:24" x14ac:dyDescent="0.25">
      <c r="A228" s="166">
        <v>211</v>
      </c>
      <c r="B228" s="138" t="s">
        <v>717</v>
      </c>
      <c r="C228" s="133" t="s">
        <v>795</v>
      </c>
      <c r="D228" s="170">
        <v>59770</v>
      </c>
      <c r="E228" s="170">
        <v>59770</v>
      </c>
      <c r="F228" s="170">
        <v>59770</v>
      </c>
      <c r="G228" s="170">
        <v>59770</v>
      </c>
      <c r="H228" s="31"/>
      <c r="I228" s="31"/>
      <c r="J228" s="31"/>
      <c r="K228" s="31"/>
      <c r="L228" s="31"/>
      <c r="M228" s="31"/>
      <c r="N228" s="31"/>
      <c r="O228" s="31"/>
      <c r="P228" s="31"/>
      <c r="Q228" s="60">
        <f t="shared" si="3"/>
        <v>0</v>
      </c>
      <c r="R228" s="17"/>
      <c r="S228" s="19"/>
      <c r="T228" s="18"/>
      <c r="U228" s="18"/>
      <c r="V228" s="16"/>
      <c r="W228" s="16"/>
      <c r="X228" s="16"/>
    </row>
    <row r="229" spans="1:24" x14ac:dyDescent="0.25">
      <c r="A229" s="166">
        <v>212</v>
      </c>
      <c r="B229" s="138" t="s">
        <v>718</v>
      </c>
      <c r="C229" s="133" t="s">
        <v>795</v>
      </c>
      <c r="D229" s="170">
        <v>12770</v>
      </c>
      <c r="E229" s="170">
        <v>12770</v>
      </c>
      <c r="F229" s="170">
        <v>12770</v>
      </c>
      <c r="G229" s="170">
        <v>12770</v>
      </c>
      <c r="H229" s="31"/>
      <c r="I229" s="31"/>
      <c r="J229" s="31"/>
      <c r="K229" s="31"/>
      <c r="L229" s="31"/>
      <c r="M229" s="31"/>
      <c r="N229" s="31"/>
      <c r="O229" s="31"/>
      <c r="P229" s="31"/>
      <c r="Q229" s="60">
        <f t="shared" si="3"/>
        <v>0</v>
      </c>
      <c r="R229" s="17"/>
      <c r="S229" s="19"/>
      <c r="T229" s="18"/>
      <c r="U229" s="18"/>
      <c r="V229" s="16"/>
      <c r="W229" s="16"/>
      <c r="X229" s="16"/>
    </row>
    <row r="230" spans="1:24" x14ac:dyDescent="0.25">
      <c r="A230" s="166">
        <v>213</v>
      </c>
      <c r="B230" s="138" t="s">
        <v>719</v>
      </c>
      <c r="C230" s="133" t="s">
        <v>795</v>
      </c>
      <c r="D230" s="170">
        <v>16347</v>
      </c>
      <c r="E230" s="170">
        <v>16347</v>
      </c>
      <c r="F230" s="170">
        <v>16347</v>
      </c>
      <c r="G230" s="170">
        <v>16347</v>
      </c>
      <c r="H230" s="31"/>
      <c r="I230" s="31"/>
      <c r="J230" s="31"/>
      <c r="K230" s="31"/>
      <c r="L230" s="31"/>
      <c r="M230" s="31"/>
      <c r="N230" s="31"/>
      <c r="O230" s="31"/>
      <c r="P230" s="31"/>
      <c r="Q230" s="60">
        <f t="shared" si="3"/>
        <v>0</v>
      </c>
      <c r="R230" s="17"/>
      <c r="S230" s="19"/>
      <c r="T230" s="18"/>
      <c r="U230" s="18"/>
      <c r="V230" s="16"/>
      <c r="W230" s="16"/>
      <c r="X230" s="16"/>
    </row>
    <row r="231" spans="1:24" x14ac:dyDescent="0.25">
      <c r="A231" s="166">
        <v>214</v>
      </c>
      <c r="B231" s="138" t="s">
        <v>720</v>
      </c>
      <c r="C231" s="133" t="s">
        <v>795</v>
      </c>
      <c r="D231" s="170">
        <v>24520</v>
      </c>
      <c r="E231" s="170">
        <v>24520</v>
      </c>
      <c r="F231" s="170">
        <v>24520</v>
      </c>
      <c r="G231" s="170">
        <v>24520</v>
      </c>
      <c r="H231" s="31"/>
      <c r="I231" s="31"/>
      <c r="J231" s="31"/>
      <c r="K231" s="31"/>
      <c r="L231" s="31"/>
      <c r="M231" s="31"/>
      <c r="N231" s="31"/>
      <c r="O231" s="31"/>
      <c r="P231" s="31"/>
      <c r="Q231" s="60">
        <f t="shared" si="3"/>
        <v>0</v>
      </c>
      <c r="R231" s="17"/>
      <c r="S231" s="19"/>
      <c r="T231" s="18"/>
      <c r="U231" s="18"/>
      <c r="V231" s="16"/>
      <c r="W231" s="16"/>
      <c r="X231" s="16"/>
    </row>
    <row r="232" spans="1:24" ht="78" customHeight="1" x14ac:dyDescent="0.25">
      <c r="A232" s="166">
        <v>215</v>
      </c>
      <c r="B232" s="131" t="s">
        <v>721</v>
      </c>
      <c r="C232" s="133" t="s">
        <v>795</v>
      </c>
      <c r="D232" s="170">
        <v>29885</v>
      </c>
      <c r="E232" s="170">
        <v>29885</v>
      </c>
      <c r="F232" s="170">
        <v>29885</v>
      </c>
      <c r="G232" s="170">
        <v>29885</v>
      </c>
      <c r="H232" s="31"/>
      <c r="I232" s="31"/>
      <c r="J232" s="31"/>
      <c r="K232" s="31"/>
      <c r="L232" s="31"/>
      <c r="M232" s="31"/>
      <c r="N232" s="31"/>
      <c r="O232" s="31"/>
      <c r="P232" s="31"/>
      <c r="Q232" s="60">
        <f t="shared" si="3"/>
        <v>0</v>
      </c>
      <c r="R232" s="21"/>
      <c r="S232" s="19"/>
      <c r="T232" s="18"/>
      <c r="U232" s="18"/>
      <c r="V232" s="16"/>
      <c r="W232" s="16"/>
      <c r="X232" s="16"/>
    </row>
    <row r="233" spans="1:24" x14ac:dyDescent="0.25">
      <c r="A233" s="166">
        <v>216</v>
      </c>
      <c r="B233" s="131" t="s">
        <v>807</v>
      </c>
      <c r="C233" s="133" t="s">
        <v>795</v>
      </c>
      <c r="D233" s="170">
        <v>39847</v>
      </c>
      <c r="E233" s="170">
        <v>39847</v>
      </c>
      <c r="F233" s="170">
        <v>39847</v>
      </c>
      <c r="G233" s="170">
        <v>39847</v>
      </c>
      <c r="H233" s="31"/>
      <c r="I233" s="31"/>
      <c r="J233" s="31"/>
      <c r="K233" s="31"/>
      <c r="L233" s="31"/>
      <c r="M233" s="31"/>
      <c r="N233" s="31"/>
      <c r="O233" s="31"/>
      <c r="P233" s="31"/>
      <c r="Q233" s="60">
        <f t="shared" si="3"/>
        <v>0</v>
      </c>
      <c r="R233" s="17"/>
      <c r="S233" s="19"/>
      <c r="T233" s="18"/>
      <c r="U233" s="18"/>
      <c r="V233" s="16"/>
      <c r="W233" s="16"/>
      <c r="X233" s="16"/>
    </row>
    <row r="234" spans="1:24" ht="62.4" customHeight="1" x14ac:dyDescent="0.25">
      <c r="A234" s="166">
        <v>217</v>
      </c>
      <c r="B234" s="138" t="s">
        <v>722</v>
      </c>
      <c r="C234" s="133" t="s">
        <v>795</v>
      </c>
      <c r="D234" s="170">
        <v>59770</v>
      </c>
      <c r="E234" s="170">
        <v>59770</v>
      </c>
      <c r="F234" s="170">
        <v>59770</v>
      </c>
      <c r="G234" s="170">
        <v>59770</v>
      </c>
      <c r="H234" s="31"/>
      <c r="I234" s="31"/>
      <c r="J234" s="31"/>
      <c r="K234" s="31"/>
      <c r="L234" s="31"/>
      <c r="M234" s="31"/>
      <c r="N234" s="31"/>
      <c r="O234" s="31"/>
      <c r="P234" s="31"/>
      <c r="Q234" s="60">
        <f t="shared" si="3"/>
        <v>0</v>
      </c>
      <c r="R234" s="17"/>
      <c r="S234" s="19"/>
      <c r="T234" s="18"/>
      <c r="U234" s="18"/>
      <c r="V234" s="16"/>
      <c r="W234" s="16"/>
      <c r="X234" s="16"/>
    </row>
    <row r="235" spans="1:24" ht="36" x14ac:dyDescent="0.25">
      <c r="A235" s="166">
        <v>218</v>
      </c>
      <c r="B235" s="138" t="s">
        <v>808</v>
      </c>
      <c r="C235" s="133" t="s">
        <v>795</v>
      </c>
      <c r="D235" s="170">
        <v>9962</v>
      </c>
      <c r="E235" s="170">
        <v>9962</v>
      </c>
      <c r="F235" s="170">
        <v>9962</v>
      </c>
      <c r="G235" s="170">
        <v>9962</v>
      </c>
      <c r="H235" s="31"/>
      <c r="I235" s="31"/>
      <c r="J235" s="31"/>
      <c r="K235" s="31"/>
      <c r="L235" s="31"/>
      <c r="M235" s="31"/>
      <c r="N235" s="31"/>
      <c r="O235" s="31"/>
      <c r="P235" s="31"/>
      <c r="Q235" s="60">
        <f t="shared" si="3"/>
        <v>0</v>
      </c>
      <c r="R235" s="21"/>
      <c r="S235" s="19"/>
      <c r="T235" s="18"/>
      <c r="U235" s="18"/>
      <c r="V235" s="16"/>
      <c r="W235" s="16"/>
      <c r="X235" s="16"/>
    </row>
    <row r="236" spans="1:24" ht="36" x14ac:dyDescent="0.25">
      <c r="A236" s="166">
        <v>219</v>
      </c>
      <c r="B236" s="138" t="s">
        <v>809</v>
      </c>
      <c r="C236" s="133" t="s">
        <v>795</v>
      </c>
      <c r="D236" s="170">
        <v>15326</v>
      </c>
      <c r="E236" s="170">
        <v>15326</v>
      </c>
      <c r="F236" s="170">
        <v>15326</v>
      </c>
      <c r="G236" s="170">
        <v>15326</v>
      </c>
      <c r="H236" s="31"/>
      <c r="I236" s="31"/>
      <c r="J236" s="31"/>
      <c r="K236" s="31"/>
      <c r="L236" s="31"/>
      <c r="M236" s="31"/>
      <c r="N236" s="31"/>
      <c r="O236" s="31"/>
      <c r="P236" s="31"/>
      <c r="Q236" s="60">
        <f t="shared" si="3"/>
        <v>0</v>
      </c>
      <c r="R236" s="17"/>
      <c r="S236" s="19"/>
      <c r="T236" s="18"/>
      <c r="U236" s="18"/>
      <c r="V236" s="16"/>
      <c r="W236" s="16"/>
      <c r="X236" s="16"/>
    </row>
    <row r="237" spans="1:24" ht="62.4" customHeight="1" x14ac:dyDescent="0.25">
      <c r="A237" s="166">
        <v>220</v>
      </c>
      <c r="B237" s="131" t="s">
        <v>723</v>
      </c>
      <c r="C237" s="133" t="s">
        <v>795</v>
      </c>
      <c r="D237" s="170">
        <v>19923</v>
      </c>
      <c r="E237" s="170">
        <v>19923</v>
      </c>
      <c r="F237" s="170">
        <v>19923</v>
      </c>
      <c r="G237" s="170">
        <v>19923</v>
      </c>
      <c r="H237" s="31"/>
      <c r="I237" s="31"/>
      <c r="J237" s="31"/>
      <c r="K237" s="31"/>
      <c r="L237" s="31"/>
      <c r="M237" s="31"/>
      <c r="N237" s="31"/>
      <c r="O237" s="31"/>
      <c r="P237" s="31"/>
      <c r="Q237" s="60">
        <f t="shared" si="3"/>
        <v>0</v>
      </c>
      <c r="R237" s="17"/>
      <c r="S237" s="19"/>
      <c r="T237" s="18"/>
      <c r="U237" s="18"/>
      <c r="V237" s="16"/>
      <c r="W237" s="16"/>
      <c r="X237" s="16"/>
    </row>
    <row r="238" spans="1:24" ht="46.95" customHeight="1" x14ac:dyDescent="0.25">
      <c r="A238" s="166">
        <v>221</v>
      </c>
      <c r="B238" s="131" t="s">
        <v>724</v>
      </c>
      <c r="C238" s="133" t="s">
        <v>795</v>
      </c>
      <c r="D238" s="170">
        <v>29885</v>
      </c>
      <c r="E238" s="170">
        <v>29885</v>
      </c>
      <c r="F238" s="170">
        <v>29885</v>
      </c>
      <c r="G238" s="170">
        <v>29885</v>
      </c>
      <c r="H238" s="31"/>
      <c r="I238" s="31"/>
      <c r="J238" s="31"/>
      <c r="K238" s="31"/>
      <c r="L238" s="31"/>
      <c r="M238" s="31"/>
      <c r="N238" s="31"/>
      <c r="O238" s="31"/>
      <c r="P238" s="31"/>
      <c r="Q238" s="60">
        <f t="shared" si="3"/>
        <v>0</v>
      </c>
      <c r="R238" s="17"/>
      <c r="S238" s="19"/>
      <c r="T238" s="18"/>
      <c r="U238" s="18"/>
      <c r="V238" s="16"/>
      <c r="W238" s="16"/>
      <c r="X238" s="16"/>
    </row>
    <row r="239" spans="1:24" x14ac:dyDescent="0.25">
      <c r="A239" s="166">
        <v>222</v>
      </c>
      <c r="B239" s="131" t="s">
        <v>810</v>
      </c>
      <c r="C239" s="133" t="s">
        <v>795</v>
      </c>
      <c r="D239" s="170">
        <v>29885</v>
      </c>
      <c r="E239" s="170">
        <v>29885</v>
      </c>
      <c r="F239" s="170">
        <v>29885</v>
      </c>
      <c r="G239" s="170">
        <v>29885</v>
      </c>
      <c r="H239" s="31"/>
      <c r="I239" s="31"/>
      <c r="J239" s="31"/>
      <c r="K239" s="31"/>
      <c r="L239" s="31"/>
      <c r="M239" s="31"/>
      <c r="N239" s="31"/>
      <c r="O239" s="31"/>
      <c r="P239" s="31"/>
      <c r="Q239" s="60">
        <f t="shared" si="3"/>
        <v>0</v>
      </c>
      <c r="R239" s="21"/>
      <c r="S239" s="19"/>
      <c r="T239" s="18"/>
      <c r="U239" s="18"/>
      <c r="V239" s="16"/>
      <c r="W239" s="16"/>
      <c r="X239" s="16"/>
    </row>
    <row r="240" spans="1:24" ht="24" x14ac:dyDescent="0.25">
      <c r="A240" s="166">
        <v>223</v>
      </c>
      <c r="B240" s="131" t="s">
        <v>725</v>
      </c>
      <c r="C240" s="133" t="s">
        <v>795</v>
      </c>
      <c r="D240" s="170">
        <v>38826</v>
      </c>
      <c r="E240" s="170">
        <v>38826</v>
      </c>
      <c r="F240" s="170">
        <v>38826</v>
      </c>
      <c r="G240" s="170">
        <v>38826</v>
      </c>
      <c r="H240" s="31"/>
      <c r="I240" s="31"/>
      <c r="J240" s="31"/>
      <c r="K240" s="31"/>
      <c r="L240" s="31"/>
      <c r="M240" s="31"/>
      <c r="N240" s="31"/>
      <c r="O240" s="31"/>
      <c r="P240" s="31"/>
      <c r="Q240" s="60">
        <f t="shared" si="3"/>
        <v>0</v>
      </c>
      <c r="R240" s="17"/>
      <c r="S240" s="19"/>
      <c r="T240" s="18"/>
      <c r="U240" s="18"/>
      <c r="V240" s="16"/>
      <c r="W240" s="16"/>
      <c r="X240" s="16"/>
    </row>
    <row r="241" spans="1:24" ht="24" x14ac:dyDescent="0.25">
      <c r="A241" s="166">
        <v>224</v>
      </c>
      <c r="B241" s="131" t="s">
        <v>811</v>
      </c>
      <c r="C241" s="133" t="s">
        <v>795</v>
      </c>
      <c r="D241" s="170">
        <v>48788</v>
      </c>
      <c r="E241" s="170">
        <v>48788</v>
      </c>
      <c r="F241" s="170">
        <v>48788</v>
      </c>
      <c r="G241" s="170">
        <v>48788</v>
      </c>
      <c r="H241" s="31"/>
      <c r="I241" s="31"/>
      <c r="J241" s="31"/>
      <c r="K241" s="31"/>
      <c r="L241" s="31"/>
      <c r="M241" s="31"/>
      <c r="N241" s="31"/>
      <c r="O241" s="31"/>
      <c r="P241" s="31"/>
      <c r="Q241" s="60">
        <f t="shared" si="3"/>
        <v>0</v>
      </c>
      <c r="R241" s="17"/>
      <c r="S241" s="19"/>
      <c r="T241" s="18"/>
      <c r="U241" s="18"/>
      <c r="V241" s="16"/>
      <c r="W241" s="16"/>
      <c r="X241" s="16"/>
    </row>
    <row r="242" spans="1:24" ht="24" x14ac:dyDescent="0.25">
      <c r="A242" s="166">
        <v>225</v>
      </c>
      <c r="B242" s="131" t="s">
        <v>812</v>
      </c>
      <c r="C242" s="133" t="s">
        <v>795</v>
      </c>
      <c r="D242" s="170">
        <v>68711</v>
      </c>
      <c r="E242" s="170">
        <v>68711</v>
      </c>
      <c r="F242" s="170">
        <v>68711</v>
      </c>
      <c r="G242" s="170">
        <v>68711</v>
      </c>
      <c r="H242" s="31"/>
      <c r="I242" s="31"/>
      <c r="J242" s="31"/>
      <c r="K242" s="31"/>
      <c r="L242" s="31"/>
      <c r="M242" s="31"/>
      <c r="N242" s="31"/>
      <c r="O242" s="31"/>
      <c r="P242" s="31"/>
      <c r="Q242" s="60">
        <f t="shared" si="3"/>
        <v>0</v>
      </c>
      <c r="R242" s="17"/>
      <c r="S242" s="19"/>
      <c r="T242" s="18"/>
      <c r="U242" s="18"/>
      <c r="V242" s="16"/>
      <c r="W242" s="16"/>
      <c r="X242" s="16"/>
    </row>
    <row r="243" spans="1:24" x14ac:dyDescent="0.25">
      <c r="A243" s="166">
        <v>226</v>
      </c>
      <c r="B243" s="131" t="s">
        <v>726</v>
      </c>
      <c r="C243" s="133" t="s">
        <v>795</v>
      </c>
      <c r="D243" s="170">
        <v>23500</v>
      </c>
      <c r="E243" s="170">
        <v>23500</v>
      </c>
      <c r="F243" s="170">
        <v>23500</v>
      </c>
      <c r="G243" s="170">
        <v>23500</v>
      </c>
      <c r="H243" s="31"/>
      <c r="I243" s="31"/>
      <c r="J243" s="31"/>
      <c r="K243" s="31"/>
      <c r="L243" s="31"/>
      <c r="M243" s="31"/>
      <c r="N243" s="31"/>
      <c r="O243" s="31"/>
      <c r="P243" s="31"/>
      <c r="Q243" s="60">
        <f t="shared" si="3"/>
        <v>0</v>
      </c>
      <c r="R243" s="17"/>
      <c r="S243" s="19"/>
      <c r="T243" s="18"/>
      <c r="U243" s="18"/>
      <c r="V243" s="16"/>
      <c r="W243" s="16"/>
      <c r="X243" s="16"/>
    </row>
    <row r="244" spans="1:24" ht="24" x14ac:dyDescent="0.25">
      <c r="A244" s="166">
        <v>227</v>
      </c>
      <c r="B244" s="131" t="s">
        <v>813</v>
      </c>
      <c r="C244" s="133" t="s">
        <v>795</v>
      </c>
      <c r="D244" s="170">
        <v>29885</v>
      </c>
      <c r="E244" s="170">
        <v>29885</v>
      </c>
      <c r="F244" s="170">
        <v>29885</v>
      </c>
      <c r="G244" s="170">
        <v>29885</v>
      </c>
      <c r="H244" s="31"/>
      <c r="I244" s="31"/>
      <c r="J244" s="31"/>
      <c r="K244" s="31"/>
      <c r="L244" s="31"/>
      <c r="M244" s="31"/>
      <c r="N244" s="31"/>
      <c r="O244" s="31"/>
      <c r="P244" s="31"/>
      <c r="Q244" s="60">
        <f t="shared" si="3"/>
        <v>0</v>
      </c>
      <c r="R244" s="21"/>
      <c r="S244" s="19"/>
      <c r="T244" s="18"/>
      <c r="U244" s="18"/>
      <c r="V244" s="16"/>
      <c r="W244" s="16"/>
      <c r="X244" s="16"/>
    </row>
    <row r="245" spans="1:24" ht="24" x14ac:dyDescent="0.25">
      <c r="A245" s="166">
        <v>228</v>
      </c>
      <c r="B245" s="131" t="s">
        <v>727</v>
      </c>
      <c r="C245" s="133" t="s">
        <v>795</v>
      </c>
      <c r="D245" s="170">
        <v>39847</v>
      </c>
      <c r="E245" s="170">
        <v>39847</v>
      </c>
      <c r="F245" s="170">
        <v>39847</v>
      </c>
      <c r="G245" s="170">
        <v>39847</v>
      </c>
      <c r="H245" s="31"/>
      <c r="I245" s="31"/>
      <c r="J245" s="31"/>
      <c r="K245" s="31"/>
      <c r="L245" s="31"/>
      <c r="M245" s="31"/>
      <c r="N245" s="31"/>
      <c r="O245" s="31"/>
      <c r="P245" s="31"/>
      <c r="Q245" s="60">
        <f t="shared" si="3"/>
        <v>0</v>
      </c>
      <c r="R245" s="21"/>
      <c r="S245" s="19"/>
      <c r="T245" s="18"/>
      <c r="U245" s="18"/>
      <c r="V245" s="16"/>
      <c r="W245" s="16"/>
      <c r="X245" s="16"/>
    </row>
    <row r="246" spans="1:24" ht="24" x14ac:dyDescent="0.25">
      <c r="A246" s="166">
        <v>229</v>
      </c>
      <c r="B246" s="131" t="s">
        <v>728</v>
      </c>
      <c r="C246" s="133" t="s">
        <v>795</v>
      </c>
      <c r="D246" s="170">
        <v>59770</v>
      </c>
      <c r="E246" s="170">
        <v>59770</v>
      </c>
      <c r="F246" s="170">
        <v>59770</v>
      </c>
      <c r="G246" s="170">
        <v>59770</v>
      </c>
      <c r="H246" s="31"/>
      <c r="I246" s="31"/>
      <c r="J246" s="31"/>
      <c r="K246" s="31"/>
      <c r="L246" s="31"/>
      <c r="M246" s="31"/>
      <c r="N246" s="31"/>
      <c r="O246" s="31"/>
      <c r="P246" s="31"/>
      <c r="Q246" s="60">
        <f t="shared" si="3"/>
        <v>0</v>
      </c>
      <c r="R246" s="21"/>
      <c r="S246" s="19"/>
      <c r="T246" s="18"/>
      <c r="U246" s="18"/>
      <c r="V246" s="16"/>
      <c r="W246" s="16"/>
      <c r="X246" s="16"/>
    </row>
    <row r="247" spans="1:24" ht="24" x14ac:dyDescent="0.25">
      <c r="A247" s="166">
        <v>230</v>
      </c>
      <c r="B247" s="131" t="s">
        <v>729</v>
      </c>
      <c r="C247" s="133" t="s">
        <v>795</v>
      </c>
      <c r="D247" s="170">
        <v>68711</v>
      </c>
      <c r="E247" s="170">
        <v>68711</v>
      </c>
      <c r="F247" s="170">
        <v>68711</v>
      </c>
      <c r="G247" s="170">
        <v>68711</v>
      </c>
      <c r="H247" s="31"/>
      <c r="I247" s="31"/>
      <c r="J247" s="31"/>
      <c r="K247" s="31"/>
      <c r="L247" s="31"/>
      <c r="M247" s="31"/>
      <c r="N247" s="31"/>
      <c r="O247" s="31"/>
      <c r="P247" s="31"/>
      <c r="Q247" s="60">
        <f t="shared" si="3"/>
        <v>0</v>
      </c>
      <c r="R247" s="21"/>
      <c r="S247" s="19"/>
      <c r="T247" s="18"/>
      <c r="U247" s="18"/>
      <c r="V247" s="16"/>
      <c r="W247" s="16"/>
      <c r="X247" s="16"/>
    </row>
    <row r="248" spans="1:24" ht="36" x14ac:dyDescent="0.25">
      <c r="A248" s="166">
        <v>231</v>
      </c>
      <c r="B248" s="138" t="s">
        <v>814</v>
      </c>
      <c r="C248" s="133" t="s">
        <v>795</v>
      </c>
      <c r="D248" s="170">
        <v>8173</v>
      </c>
      <c r="E248" s="170">
        <v>8173</v>
      </c>
      <c r="F248" s="170">
        <v>8173</v>
      </c>
      <c r="G248" s="170">
        <v>8173</v>
      </c>
      <c r="H248" s="31"/>
      <c r="I248" s="31"/>
      <c r="J248" s="31"/>
      <c r="K248" s="31"/>
      <c r="L248" s="31"/>
      <c r="M248" s="31"/>
      <c r="N248" s="31"/>
      <c r="O248" s="31"/>
      <c r="P248" s="31"/>
      <c r="Q248" s="60">
        <f t="shared" si="3"/>
        <v>0</v>
      </c>
      <c r="R248" s="21"/>
      <c r="S248" s="19"/>
      <c r="T248" s="18"/>
      <c r="U248" s="18"/>
      <c r="V248" s="16"/>
      <c r="W248" s="16"/>
      <c r="X248" s="16"/>
    </row>
    <row r="249" spans="1:24" ht="36" x14ac:dyDescent="0.25">
      <c r="A249" s="166">
        <v>232</v>
      </c>
      <c r="B249" s="138" t="s">
        <v>815</v>
      </c>
      <c r="C249" s="133" t="s">
        <v>795</v>
      </c>
      <c r="D249" s="170">
        <v>16347</v>
      </c>
      <c r="E249" s="170">
        <v>16347</v>
      </c>
      <c r="F249" s="170">
        <v>16347</v>
      </c>
      <c r="G249" s="170">
        <v>16347</v>
      </c>
      <c r="H249" s="31"/>
      <c r="I249" s="31"/>
      <c r="J249" s="31"/>
      <c r="K249" s="31"/>
      <c r="L249" s="31"/>
      <c r="M249" s="31"/>
      <c r="N249" s="31"/>
      <c r="O249" s="31"/>
      <c r="P249" s="31"/>
      <c r="Q249" s="60">
        <f t="shared" si="3"/>
        <v>0</v>
      </c>
      <c r="R249" s="21"/>
      <c r="S249" s="19"/>
      <c r="T249" s="18"/>
      <c r="U249" s="18"/>
      <c r="V249" s="16"/>
      <c r="W249" s="16"/>
      <c r="X249" s="16"/>
    </row>
    <row r="250" spans="1:24" ht="36" x14ac:dyDescent="0.25">
      <c r="A250" s="166">
        <v>233</v>
      </c>
      <c r="B250" s="138" t="s">
        <v>816</v>
      </c>
      <c r="C250" s="133" t="s">
        <v>795</v>
      </c>
      <c r="D250" s="170">
        <v>31673</v>
      </c>
      <c r="E250" s="170">
        <v>31673</v>
      </c>
      <c r="F250" s="170">
        <v>31673</v>
      </c>
      <c r="G250" s="170">
        <v>31673</v>
      </c>
      <c r="H250" s="31"/>
      <c r="I250" s="31"/>
      <c r="J250" s="31"/>
      <c r="K250" s="31"/>
      <c r="L250" s="31"/>
      <c r="M250" s="31"/>
      <c r="N250" s="31"/>
      <c r="O250" s="31"/>
      <c r="P250" s="31"/>
      <c r="Q250" s="60">
        <f t="shared" si="3"/>
        <v>0</v>
      </c>
      <c r="R250" s="21"/>
      <c r="S250" s="19"/>
      <c r="T250" s="18"/>
      <c r="U250" s="18"/>
      <c r="V250" s="16"/>
      <c r="W250" s="16"/>
      <c r="X250" s="16"/>
    </row>
    <row r="251" spans="1:24" ht="36" x14ac:dyDescent="0.25">
      <c r="A251" s="166">
        <v>234</v>
      </c>
      <c r="B251" s="131" t="s">
        <v>817</v>
      </c>
      <c r="C251" s="133" t="s">
        <v>795</v>
      </c>
      <c r="D251" s="170">
        <v>41887</v>
      </c>
      <c r="E251" s="170">
        <v>41887</v>
      </c>
      <c r="F251" s="170">
        <v>41887</v>
      </c>
      <c r="G251" s="170">
        <v>41887</v>
      </c>
      <c r="H251" s="31"/>
      <c r="I251" s="31"/>
      <c r="J251" s="31"/>
      <c r="K251" s="31"/>
      <c r="L251" s="31"/>
      <c r="M251" s="31"/>
      <c r="N251" s="31"/>
      <c r="O251" s="31"/>
      <c r="P251" s="31"/>
      <c r="Q251" s="60">
        <f t="shared" si="3"/>
        <v>0</v>
      </c>
      <c r="R251" s="21"/>
      <c r="S251" s="19"/>
      <c r="T251" s="18"/>
      <c r="U251" s="18"/>
      <c r="V251" s="16"/>
      <c r="W251" s="16"/>
      <c r="X251" s="16"/>
    </row>
    <row r="252" spans="1:24" ht="24" x14ac:dyDescent="0.25">
      <c r="A252" s="166">
        <v>235</v>
      </c>
      <c r="B252" s="131" t="s">
        <v>818</v>
      </c>
      <c r="C252" s="133" t="s">
        <v>795</v>
      </c>
      <c r="D252" s="170">
        <v>19923</v>
      </c>
      <c r="E252" s="170">
        <v>19923</v>
      </c>
      <c r="F252" s="170">
        <v>19923</v>
      </c>
      <c r="G252" s="170">
        <v>19923</v>
      </c>
      <c r="H252" s="31"/>
      <c r="I252" s="31"/>
      <c r="J252" s="31"/>
      <c r="K252" s="31"/>
      <c r="L252" s="31"/>
      <c r="M252" s="31"/>
      <c r="N252" s="31"/>
      <c r="O252" s="31"/>
      <c r="P252" s="31"/>
      <c r="Q252" s="60">
        <f t="shared" si="3"/>
        <v>0</v>
      </c>
      <c r="R252" s="21"/>
      <c r="S252" s="19"/>
      <c r="T252" s="18"/>
      <c r="U252" s="18"/>
      <c r="V252" s="16"/>
      <c r="W252" s="16"/>
      <c r="X252" s="16"/>
    </row>
    <row r="253" spans="1:24" x14ac:dyDescent="0.25">
      <c r="A253" s="166">
        <v>236</v>
      </c>
      <c r="B253" s="131" t="s">
        <v>730</v>
      </c>
      <c r="C253" s="133" t="s">
        <v>795</v>
      </c>
      <c r="D253" s="170">
        <v>30905</v>
      </c>
      <c r="E253" s="170">
        <v>30905</v>
      </c>
      <c r="F253" s="170">
        <v>30905</v>
      </c>
      <c r="G253" s="170">
        <v>30905</v>
      </c>
      <c r="H253" s="31"/>
      <c r="I253" s="31"/>
      <c r="J253" s="31"/>
      <c r="K253" s="31"/>
      <c r="L253" s="31"/>
      <c r="M253" s="31"/>
      <c r="N253" s="31"/>
      <c r="O253" s="31"/>
      <c r="P253" s="31"/>
      <c r="Q253" s="60">
        <f t="shared" si="3"/>
        <v>0</v>
      </c>
      <c r="R253" s="21"/>
      <c r="S253" s="19"/>
      <c r="T253" s="18"/>
      <c r="U253" s="18"/>
      <c r="V253" s="16"/>
      <c r="W253" s="16"/>
      <c r="X253" s="16"/>
    </row>
    <row r="254" spans="1:24" x14ac:dyDescent="0.25">
      <c r="A254" s="166">
        <v>237</v>
      </c>
      <c r="B254" s="131" t="s">
        <v>731</v>
      </c>
      <c r="C254" s="133" t="s">
        <v>795</v>
      </c>
      <c r="D254" s="170">
        <v>68711</v>
      </c>
      <c r="E254" s="170">
        <v>68711</v>
      </c>
      <c r="F254" s="170">
        <v>68711</v>
      </c>
      <c r="G254" s="170">
        <v>68711</v>
      </c>
      <c r="H254" s="31"/>
      <c r="I254" s="31"/>
      <c r="J254" s="31"/>
      <c r="K254" s="31"/>
      <c r="L254" s="31"/>
      <c r="M254" s="31"/>
      <c r="N254" s="31"/>
      <c r="O254" s="31"/>
      <c r="P254" s="31"/>
      <c r="Q254" s="60">
        <f t="shared" si="3"/>
        <v>0</v>
      </c>
      <c r="R254" s="21"/>
      <c r="S254" s="19"/>
      <c r="T254" s="18"/>
      <c r="U254" s="18"/>
      <c r="V254" s="16"/>
      <c r="W254" s="16"/>
      <c r="X254" s="16"/>
    </row>
    <row r="255" spans="1:24" x14ac:dyDescent="0.25">
      <c r="A255" s="166">
        <v>238</v>
      </c>
      <c r="B255" s="131" t="s">
        <v>819</v>
      </c>
      <c r="C255" s="133" t="s">
        <v>795</v>
      </c>
      <c r="D255" s="170">
        <v>10982</v>
      </c>
      <c r="E255" s="170">
        <v>10982</v>
      </c>
      <c r="F255" s="170">
        <v>10982</v>
      </c>
      <c r="G255" s="170">
        <v>10982</v>
      </c>
      <c r="H255" s="31"/>
      <c r="I255" s="31"/>
      <c r="J255" s="31"/>
      <c r="K255" s="31"/>
      <c r="L255" s="31"/>
      <c r="M255" s="31"/>
      <c r="N255" s="31"/>
      <c r="O255" s="31"/>
      <c r="P255" s="31"/>
      <c r="Q255" s="60">
        <f t="shared" si="3"/>
        <v>0</v>
      </c>
      <c r="R255" s="17"/>
      <c r="S255" s="19"/>
      <c r="T255" s="18"/>
      <c r="U255" s="18"/>
      <c r="V255" s="16"/>
      <c r="W255" s="16"/>
      <c r="X255" s="16"/>
    </row>
    <row r="256" spans="1:24" x14ac:dyDescent="0.25">
      <c r="A256" s="166">
        <v>239</v>
      </c>
      <c r="B256" s="131" t="s">
        <v>820</v>
      </c>
      <c r="C256" s="133" t="s">
        <v>795</v>
      </c>
      <c r="D256" s="170">
        <v>39847</v>
      </c>
      <c r="E256" s="170">
        <v>39847</v>
      </c>
      <c r="F256" s="170">
        <v>39847</v>
      </c>
      <c r="G256" s="170">
        <v>39847</v>
      </c>
      <c r="H256" s="31"/>
      <c r="I256" s="31"/>
      <c r="J256" s="31"/>
      <c r="K256" s="31"/>
      <c r="L256" s="31"/>
      <c r="M256" s="31"/>
      <c r="N256" s="31"/>
      <c r="O256" s="31"/>
      <c r="P256" s="31"/>
      <c r="Q256" s="60">
        <f t="shared" si="3"/>
        <v>0</v>
      </c>
      <c r="R256" s="17"/>
      <c r="S256" s="19"/>
      <c r="T256" s="18"/>
      <c r="U256" s="18"/>
      <c r="V256" s="16"/>
      <c r="W256" s="16"/>
      <c r="X256" s="16"/>
    </row>
    <row r="257" spans="1:24" x14ac:dyDescent="0.25">
      <c r="A257" s="166">
        <v>240</v>
      </c>
      <c r="B257" s="131" t="s">
        <v>821</v>
      </c>
      <c r="C257" s="133" t="s">
        <v>795</v>
      </c>
      <c r="D257" s="170">
        <v>57729</v>
      </c>
      <c r="E257" s="170">
        <v>57729</v>
      </c>
      <c r="F257" s="170">
        <v>57729</v>
      </c>
      <c r="G257" s="170">
        <v>57729</v>
      </c>
      <c r="H257" s="31"/>
      <c r="I257" s="31"/>
      <c r="J257" s="31"/>
      <c r="K257" s="31"/>
      <c r="L257" s="31"/>
      <c r="M257" s="31"/>
      <c r="N257" s="31"/>
      <c r="O257" s="31"/>
      <c r="P257" s="31"/>
      <c r="Q257" s="60">
        <f t="shared" si="3"/>
        <v>0</v>
      </c>
      <c r="R257" s="21"/>
      <c r="S257" s="19"/>
      <c r="T257" s="18"/>
      <c r="U257" s="18"/>
      <c r="V257" s="16"/>
      <c r="W257" s="16"/>
      <c r="X257" s="16"/>
    </row>
    <row r="258" spans="1:24" x14ac:dyDescent="0.25">
      <c r="A258" s="166">
        <v>241</v>
      </c>
      <c r="B258" s="131" t="s">
        <v>822</v>
      </c>
      <c r="C258" s="133" t="s">
        <v>795</v>
      </c>
      <c r="D258" s="170">
        <v>77653</v>
      </c>
      <c r="E258" s="170">
        <v>77653</v>
      </c>
      <c r="F258" s="170">
        <v>77653</v>
      </c>
      <c r="G258" s="170">
        <v>77653</v>
      </c>
      <c r="H258" s="31"/>
      <c r="I258" s="31"/>
      <c r="J258" s="31"/>
      <c r="K258" s="31"/>
      <c r="L258" s="31"/>
      <c r="M258" s="31"/>
      <c r="N258" s="31"/>
      <c r="O258" s="31"/>
      <c r="P258" s="31"/>
      <c r="Q258" s="60">
        <f t="shared" si="3"/>
        <v>0</v>
      </c>
      <c r="R258" s="21"/>
      <c r="S258" s="19"/>
      <c r="T258" s="18"/>
      <c r="U258" s="18"/>
      <c r="V258" s="16"/>
      <c r="W258" s="16"/>
      <c r="X258" s="16"/>
    </row>
    <row r="259" spans="1:24" x14ac:dyDescent="0.25">
      <c r="A259" s="166">
        <v>242</v>
      </c>
      <c r="B259" s="131" t="s">
        <v>823</v>
      </c>
      <c r="C259" s="133" t="s">
        <v>795</v>
      </c>
      <c r="D259" s="170">
        <v>97576</v>
      </c>
      <c r="E259" s="170">
        <v>97576</v>
      </c>
      <c r="F259" s="170">
        <v>97576</v>
      </c>
      <c r="G259" s="170">
        <v>97576</v>
      </c>
      <c r="H259" s="31"/>
      <c r="I259" s="31"/>
      <c r="J259" s="31"/>
      <c r="K259" s="31"/>
      <c r="L259" s="31"/>
      <c r="M259" s="31"/>
      <c r="N259" s="31"/>
      <c r="O259" s="31"/>
      <c r="P259" s="31"/>
      <c r="Q259" s="60">
        <f t="shared" si="3"/>
        <v>0</v>
      </c>
      <c r="R259" s="21"/>
      <c r="S259" s="19"/>
      <c r="T259" s="18"/>
      <c r="U259" s="18"/>
      <c r="V259" s="16"/>
      <c r="W259" s="16"/>
      <c r="X259" s="16"/>
    </row>
    <row r="260" spans="1:24" x14ac:dyDescent="0.25">
      <c r="A260" s="166">
        <v>243</v>
      </c>
      <c r="B260" s="131" t="s">
        <v>824</v>
      </c>
      <c r="C260" s="133" t="s">
        <v>795</v>
      </c>
      <c r="D260" s="170">
        <v>16347</v>
      </c>
      <c r="E260" s="170">
        <v>16347</v>
      </c>
      <c r="F260" s="170">
        <v>16347</v>
      </c>
      <c r="G260" s="170">
        <v>16347</v>
      </c>
      <c r="H260" s="31"/>
      <c r="I260" s="31"/>
      <c r="J260" s="31"/>
      <c r="K260" s="31"/>
      <c r="L260" s="31"/>
      <c r="M260" s="31"/>
      <c r="N260" s="31"/>
      <c r="O260" s="31"/>
      <c r="P260" s="31"/>
      <c r="Q260" s="60">
        <f t="shared" si="3"/>
        <v>0</v>
      </c>
      <c r="R260" s="17"/>
      <c r="S260" s="19"/>
      <c r="T260" s="18"/>
      <c r="U260" s="18"/>
      <c r="V260" s="16"/>
      <c r="W260" s="16"/>
      <c r="X260" s="16"/>
    </row>
    <row r="261" spans="1:24" x14ac:dyDescent="0.25">
      <c r="A261" s="166">
        <v>244</v>
      </c>
      <c r="B261" s="131" t="s">
        <v>825</v>
      </c>
      <c r="C261" s="133" t="s">
        <v>795</v>
      </c>
      <c r="D261" s="170">
        <v>41887</v>
      </c>
      <c r="E261" s="170">
        <v>41887</v>
      </c>
      <c r="F261" s="170">
        <v>41887</v>
      </c>
      <c r="G261" s="170">
        <v>41887</v>
      </c>
      <c r="H261" s="31"/>
      <c r="I261" s="31"/>
      <c r="J261" s="31"/>
      <c r="K261" s="31"/>
      <c r="L261" s="31"/>
      <c r="M261" s="31"/>
      <c r="N261" s="31"/>
      <c r="O261" s="31"/>
      <c r="P261" s="31"/>
      <c r="Q261" s="60">
        <f t="shared" si="3"/>
        <v>0</v>
      </c>
      <c r="R261" s="17"/>
      <c r="S261" s="19"/>
      <c r="T261" s="18"/>
      <c r="U261" s="18"/>
      <c r="V261" s="16"/>
      <c r="W261" s="16"/>
      <c r="X261" s="16"/>
    </row>
    <row r="262" spans="1:24" x14ac:dyDescent="0.25">
      <c r="A262" s="166">
        <v>245</v>
      </c>
      <c r="B262" s="131" t="s">
        <v>826</v>
      </c>
      <c r="C262" s="133" t="s">
        <v>795</v>
      </c>
      <c r="D262" s="170">
        <v>59770</v>
      </c>
      <c r="E262" s="170">
        <v>59770</v>
      </c>
      <c r="F262" s="170">
        <v>59770</v>
      </c>
      <c r="G262" s="170">
        <v>59770</v>
      </c>
      <c r="H262" s="31"/>
      <c r="I262" s="31"/>
      <c r="J262" s="31"/>
      <c r="K262" s="31"/>
      <c r="L262" s="31"/>
      <c r="M262" s="31"/>
      <c r="N262" s="31"/>
      <c r="O262" s="31"/>
      <c r="P262" s="31"/>
      <c r="Q262" s="60">
        <f t="shared" si="3"/>
        <v>0</v>
      </c>
      <c r="R262" s="17"/>
      <c r="S262" s="19"/>
      <c r="T262" s="18"/>
      <c r="U262" s="18"/>
      <c r="V262" s="16"/>
      <c r="W262" s="16"/>
      <c r="X262" s="16"/>
    </row>
    <row r="263" spans="1:24" x14ac:dyDescent="0.25">
      <c r="A263" s="166">
        <v>246</v>
      </c>
      <c r="B263" s="131" t="s">
        <v>827</v>
      </c>
      <c r="C263" s="133" t="s">
        <v>795</v>
      </c>
      <c r="D263" s="170">
        <v>79693</v>
      </c>
      <c r="E263" s="170">
        <v>79693</v>
      </c>
      <c r="F263" s="170">
        <v>79693</v>
      </c>
      <c r="G263" s="170">
        <v>79693</v>
      </c>
      <c r="H263" s="31"/>
      <c r="I263" s="31"/>
      <c r="J263" s="31"/>
      <c r="K263" s="31"/>
      <c r="L263" s="31"/>
      <c r="M263" s="31"/>
      <c r="N263" s="31"/>
      <c r="O263" s="31"/>
      <c r="P263" s="31"/>
      <c r="Q263" s="60">
        <f t="shared" si="3"/>
        <v>0</v>
      </c>
      <c r="R263" s="17"/>
      <c r="S263" s="19"/>
      <c r="T263" s="18"/>
      <c r="U263" s="18"/>
      <c r="V263" s="16"/>
      <c r="W263" s="16"/>
      <c r="X263" s="16"/>
    </row>
    <row r="264" spans="1:24" x14ac:dyDescent="0.25">
      <c r="A264" s="166">
        <v>247</v>
      </c>
      <c r="B264" s="131" t="s">
        <v>828</v>
      </c>
      <c r="C264" s="133" t="s">
        <v>795</v>
      </c>
      <c r="D264" s="170">
        <v>115459</v>
      </c>
      <c r="E264" s="170">
        <v>115459</v>
      </c>
      <c r="F264" s="170">
        <v>115459</v>
      </c>
      <c r="G264" s="170">
        <v>115459</v>
      </c>
      <c r="H264" s="31"/>
      <c r="I264" s="31"/>
      <c r="J264" s="31"/>
      <c r="K264" s="31"/>
      <c r="L264" s="31"/>
      <c r="M264" s="31"/>
      <c r="N264" s="31"/>
      <c r="O264" s="31"/>
      <c r="P264" s="31"/>
      <c r="Q264" s="60">
        <f t="shared" si="3"/>
        <v>0</v>
      </c>
      <c r="R264" s="17"/>
      <c r="S264" s="19"/>
      <c r="T264" s="18"/>
      <c r="U264" s="18"/>
      <c r="V264" s="16"/>
      <c r="W264" s="16"/>
      <c r="X264" s="16"/>
    </row>
    <row r="265" spans="1:24" x14ac:dyDescent="0.25">
      <c r="A265" s="166">
        <v>248</v>
      </c>
      <c r="B265" s="131" t="s">
        <v>829</v>
      </c>
      <c r="C265" s="133" t="s">
        <v>795</v>
      </c>
      <c r="D265" s="170">
        <v>32946</v>
      </c>
      <c r="E265" s="170">
        <v>32946</v>
      </c>
      <c r="F265" s="170">
        <v>32946</v>
      </c>
      <c r="G265" s="170">
        <v>32946</v>
      </c>
      <c r="H265" s="31"/>
      <c r="I265" s="31"/>
      <c r="J265" s="31"/>
      <c r="K265" s="31"/>
      <c r="L265" s="31"/>
      <c r="M265" s="31"/>
      <c r="N265" s="31"/>
      <c r="O265" s="31"/>
      <c r="P265" s="31"/>
      <c r="Q265" s="60">
        <f t="shared" si="3"/>
        <v>0</v>
      </c>
      <c r="R265" s="17"/>
      <c r="S265" s="19"/>
      <c r="T265" s="18"/>
      <c r="U265" s="18"/>
      <c r="V265" s="16"/>
      <c r="W265" s="16"/>
      <c r="X265" s="16"/>
    </row>
    <row r="266" spans="1:24" x14ac:dyDescent="0.25">
      <c r="A266" s="166">
        <v>249</v>
      </c>
      <c r="B266" s="131" t="s">
        <v>830</v>
      </c>
      <c r="C266" s="133" t="s">
        <v>795</v>
      </c>
      <c r="D266" s="170">
        <v>52869</v>
      </c>
      <c r="E266" s="170">
        <v>52869</v>
      </c>
      <c r="F266" s="170">
        <v>52869</v>
      </c>
      <c r="G266" s="170">
        <v>52869</v>
      </c>
      <c r="H266" s="31"/>
      <c r="I266" s="31"/>
      <c r="J266" s="31"/>
      <c r="K266" s="31"/>
      <c r="L266" s="31"/>
      <c r="M266" s="31"/>
      <c r="N266" s="31"/>
      <c r="O266" s="31"/>
      <c r="P266" s="31"/>
      <c r="Q266" s="60">
        <f t="shared" ref="Q266:Q329" si="4">P266/D266</f>
        <v>0</v>
      </c>
      <c r="R266" s="17"/>
      <c r="S266" s="19"/>
      <c r="T266" s="18"/>
      <c r="U266" s="18"/>
      <c r="V266" s="16"/>
      <c r="W266" s="16"/>
      <c r="X266" s="16"/>
    </row>
    <row r="267" spans="1:24" x14ac:dyDescent="0.25">
      <c r="A267" s="166">
        <v>250</v>
      </c>
      <c r="B267" s="131" t="s">
        <v>831</v>
      </c>
      <c r="C267" s="133" t="s">
        <v>795</v>
      </c>
      <c r="D267" s="170">
        <v>72792</v>
      </c>
      <c r="E267" s="170">
        <v>72792</v>
      </c>
      <c r="F267" s="170">
        <v>72792</v>
      </c>
      <c r="G267" s="170">
        <v>72792</v>
      </c>
      <c r="H267" s="31"/>
      <c r="I267" s="31"/>
      <c r="J267" s="31"/>
      <c r="K267" s="31"/>
      <c r="L267" s="31"/>
      <c r="M267" s="31"/>
      <c r="N267" s="31"/>
      <c r="O267" s="31"/>
      <c r="P267" s="31"/>
      <c r="Q267" s="60">
        <f t="shared" si="4"/>
        <v>0</v>
      </c>
      <c r="R267" s="17"/>
      <c r="S267" s="19"/>
      <c r="T267" s="18"/>
      <c r="U267" s="18"/>
      <c r="V267" s="16"/>
      <c r="W267" s="16"/>
      <c r="X267" s="16"/>
    </row>
    <row r="268" spans="1:24" x14ac:dyDescent="0.25">
      <c r="A268" s="166">
        <v>251</v>
      </c>
      <c r="B268" s="131" t="s">
        <v>832</v>
      </c>
      <c r="C268" s="133" t="s">
        <v>795</v>
      </c>
      <c r="D268" s="170">
        <v>6385</v>
      </c>
      <c r="E268" s="170">
        <v>6385</v>
      </c>
      <c r="F268" s="170">
        <v>6385</v>
      </c>
      <c r="G268" s="170">
        <v>6385</v>
      </c>
      <c r="H268" s="31"/>
      <c r="I268" s="31"/>
      <c r="J268" s="31"/>
      <c r="K268" s="31"/>
      <c r="L268" s="31"/>
      <c r="M268" s="31"/>
      <c r="N268" s="31"/>
      <c r="O268" s="31"/>
      <c r="P268" s="31"/>
      <c r="Q268" s="60">
        <f t="shared" si="4"/>
        <v>0</v>
      </c>
      <c r="R268" s="17"/>
      <c r="S268" s="19"/>
      <c r="T268" s="18"/>
      <c r="U268" s="18"/>
      <c r="V268" s="16"/>
      <c r="W268" s="16"/>
      <c r="X268" s="16"/>
    </row>
    <row r="269" spans="1:24" x14ac:dyDescent="0.25">
      <c r="A269" s="166">
        <v>252</v>
      </c>
      <c r="B269" s="131" t="s">
        <v>833</v>
      </c>
      <c r="C269" s="133" t="s">
        <v>795</v>
      </c>
      <c r="D269" s="170">
        <v>29885</v>
      </c>
      <c r="E269" s="170">
        <v>29885</v>
      </c>
      <c r="F269" s="170">
        <v>29885</v>
      </c>
      <c r="G269" s="170">
        <v>29885</v>
      </c>
      <c r="H269" s="31"/>
      <c r="I269" s="31"/>
      <c r="J269" s="31"/>
      <c r="K269" s="31"/>
      <c r="L269" s="31"/>
      <c r="M269" s="31"/>
      <c r="N269" s="31"/>
      <c r="O269" s="31"/>
      <c r="P269" s="31"/>
      <c r="Q269" s="60">
        <f t="shared" si="4"/>
        <v>0</v>
      </c>
      <c r="R269" s="17"/>
      <c r="S269" s="19"/>
      <c r="T269" s="18"/>
      <c r="U269" s="18"/>
      <c r="V269" s="16"/>
      <c r="W269" s="16"/>
      <c r="X269" s="16"/>
    </row>
    <row r="270" spans="1:24" ht="31.2" customHeight="1" x14ac:dyDescent="0.25">
      <c r="A270" s="166">
        <v>253</v>
      </c>
      <c r="B270" s="131" t="s">
        <v>834</v>
      </c>
      <c r="C270" s="133" t="s">
        <v>795</v>
      </c>
      <c r="D270" s="170">
        <v>40867</v>
      </c>
      <c r="E270" s="170">
        <v>40867</v>
      </c>
      <c r="F270" s="170">
        <v>40867</v>
      </c>
      <c r="G270" s="170">
        <v>40867</v>
      </c>
      <c r="H270" s="31"/>
      <c r="I270" s="31"/>
      <c r="J270" s="31"/>
      <c r="K270" s="31"/>
      <c r="L270" s="31"/>
      <c r="M270" s="31"/>
      <c r="N270" s="31"/>
      <c r="O270" s="31"/>
      <c r="P270" s="31"/>
      <c r="Q270" s="60">
        <f t="shared" si="4"/>
        <v>0</v>
      </c>
      <c r="R270" s="17"/>
      <c r="S270" s="19"/>
      <c r="T270" s="18"/>
      <c r="U270" s="18"/>
      <c r="V270" s="16"/>
      <c r="W270" s="16"/>
      <c r="X270" s="16"/>
    </row>
    <row r="271" spans="1:24" x14ac:dyDescent="0.25">
      <c r="A271" s="166">
        <v>254</v>
      </c>
      <c r="B271" s="131" t="s">
        <v>835</v>
      </c>
      <c r="C271" s="133" t="s">
        <v>795</v>
      </c>
      <c r="D271" s="170">
        <v>72793</v>
      </c>
      <c r="E271" s="170">
        <v>72793</v>
      </c>
      <c r="F271" s="170">
        <v>72793</v>
      </c>
      <c r="G271" s="170">
        <v>72793</v>
      </c>
      <c r="H271" s="31"/>
      <c r="I271" s="31"/>
      <c r="J271" s="31"/>
      <c r="K271" s="31"/>
      <c r="L271" s="31"/>
      <c r="M271" s="31"/>
      <c r="N271" s="31"/>
      <c r="O271" s="31"/>
      <c r="P271" s="31"/>
      <c r="Q271" s="60">
        <f t="shared" si="4"/>
        <v>0</v>
      </c>
      <c r="R271" s="21"/>
      <c r="S271" s="19"/>
      <c r="T271" s="18"/>
      <c r="U271" s="18"/>
      <c r="V271" s="16"/>
      <c r="W271" s="16"/>
      <c r="X271" s="16"/>
    </row>
    <row r="272" spans="1:24" x14ac:dyDescent="0.25">
      <c r="A272" s="166">
        <v>255</v>
      </c>
      <c r="B272" s="131" t="s">
        <v>836</v>
      </c>
      <c r="C272" s="133" t="s">
        <v>795</v>
      </c>
      <c r="D272" s="170">
        <v>10982</v>
      </c>
      <c r="E272" s="170">
        <v>10982</v>
      </c>
      <c r="F272" s="170">
        <v>10982</v>
      </c>
      <c r="G272" s="170">
        <v>10982</v>
      </c>
      <c r="H272" s="31"/>
      <c r="I272" s="31"/>
      <c r="J272" s="31"/>
      <c r="K272" s="31"/>
      <c r="L272" s="31"/>
      <c r="M272" s="31"/>
      <c r="N272" s="31"/>
      <c r="O272" s="31"/>
      <c r="P272" s="31"/>
      <c r="Q272" s="60">
        <f t="shared" si="4"/>
        <v>0</v>
      </c>
      <c r="R272" s="21"/>
      <c r="S272" s="19"/>
      <c r="T272" s="18"/>
      <c r="U272" s="18"/>
      <c r="V272" s="16"/>
      <c r="W272" s="16"/>
      <c r="X272" s="16"/>
    </row>
    <row r="273" spans="1:24" x14ac:dyDescent="0.25">
      <c r="A273" s="166">
        <v>256</v>
      </c>
      <c r="B273" s="131" t="s">
        <v>837</v>
      </c>
      <c r="C273" s="133" t="s">
        <v>795</v>
      </c>
      <c r="D273" s="170">
        <v>29885</v>
      </c>
      <c r="E273" s="170">
        <v>29885</v>
      </c>
      <c r="F273" s="170">
        <v>29885</v>
      </c>
      <c r="G273" s="170">
        <v>29885</v>
      </c>
      <c r="H273" s="31"/>
      <c r="I273" s="31"/>
      <c r="J273" s="31"/>
      <c r="K273" s="31"/>
      <c r="L273" s="31"/>
      <c r="M273" s="31"/>
      <c r="N273" s="31"/>
      <c r="O273" s="31"/>
      <c r="P273" s="31"/>
      <c r="Q273" s="60">
        <f t="shared" si="4"/>
        <v>0</v>
      </c>
      <c r="R273" s="21"/>
      <c r="S273" s="19"/>
      <c r="T273" s="18"/>
      <c r="U273" s="18"/>
      <c r="V273" s="16"/>
      <c r="W273" s="16"/>
      <c r="X273" s="16"/>
    </row>
    <row r="274" spans="1:24" x14ac:dyDescent="0.25">
      <c r="A274" s="166">
        <v>257</v>
      </c>
      <c r="B274" s="131" t="s">
        <v>838</v>
      </c>
      <c r="C274" s="133" t="s">
        <v>795</v>
      </c>
      <c r="D274" s="170">
        <v>57729</v>
      </c>
      <c r="E274" s="170">
        <v>57729</v>
      </c>
      <c r="F274" s="170">
        <v>57729</v>
      </c>
      <c r="G274" s="170">
        <v>57729</v>
      </c>
      <c r="H274" s="31"/>
      <c r="I274" s="31"/>
      <c r="J274" s="31"/>
      <c r="K274" s="31"/>
      <c r="L274" s="31"/>
      <c r="M274" s="31"/>
      <c r="N274" s="31"/>
      <c r="O274" s="31"/>
      <c r="P274" s="31"/>
      <c r="Q274" s="60">
        <f t="shared" si="4"/>
        <v>0</v>
      </c>
      <c r="R274" s="17"/>
      <c r="S274" s="19"/>
      <c r="T274" s="18"/>
      <c r="U274" s="18"/>
      <c r="V274" s="16"/>
      <c r="W274" s="16"/>
      <c r="X274" s="16"/>
    </row>
    <row r="275" spans="1:24" x14ac:dyDescent="0.25">
      <c r="A275" s="166">
        <v>258</v>
      </c>
      <c r="B275" s="131" t="s">
        <v>839</v>
      </c>
      <c r="C275" s="133" t="s">
        <v>795</v>
      </c>
      <c r="D275" s="170">
        <v>66671</v>
      </c>
      <c r="E275" s="170">
        <v>66671</v>
      </c>
      <c r="F275" s="170">
        <v>66671</v>
      </c>
      <c r="G275" s="170">
        <v>66671</v>
      </c>
      <c r="H275" s="31"/>
      <c r="I275" s="31"/>
      <c r="J275" s="31"/>
      <c r="K275" s="31"/>
      <c r="L275" s="31"/>
      <c r="M275" s="31"/>
      <c r="N275" s="31"/>
      <c r="O275" s="31"/>
      <c r="P275" s="31"/>
      <c r="Q275" s="60">
        <f t="shared" si="4"/>
        <v>0</v>
      </c>
      <c r="R275" s="17"/>
      <c r="S275" s="19"/>
      <c r="T275" s="18"/>
      <c r="U275" s="18"/>
      <c r="V275" s="16"/>
      <c r="W275" s="16"/>
      <c r="X275" s="16"/>
    </row>
    <row r="276" spans="1:24" x14ac:dyDescent="0.25">
      <c r="A276" s="166">
        <v>259</v>
      </c>
      <c r="B276" s="131" t="s">
        <v>840</v>
      </c>
      <c r="C276" s="133" t="s">
        <v>795</v>
      </c>
      <c r="D276" s="170">
        <v>97576</v>
      </c>
      <c r="E276" s="170">
        <v>97576</v>
      </c>
      <c r="F276" s="170">
        <v>97576</v>
      </c>
      <c r="G276" s="170">
        <v>97576</v>
      </c>
      <c r="H276" s="31"/>
      <c r="I276" s="31"/>
      <c r="J276" s="31"/>
      <c r="K276" s="31"/>
      <c r="L276" s="31"/>
      <c r="M276" s="31"/>
      <c r="N276" s="31"/>
      <c r="O276" s="31"/>
      <c r="P276" s="31"/>
      <c r="Q276" s="60">
        <f t="shared" si="4"/>
        <v>0</v>
      </c>
      <c r="R276" s="17"/>
      <c r="S276" s="19"/>
      <c r="T276" s="18"/>
      <c r="U276" s="18"/>
      <c r="V276" s="16"/>
      <c r="W276" s="16"/>
      <c r="X276" s="16"/>
    </row>
    <row r="277" spans="1:24" x14ac:dyDescent="0.25">
      <c r="A277" s="166">
        <v>260</v>
      </c>
      <c r="B277" s="131" t="s">
        <v>841</v>
      </c>
      <c r="C277" s="133" t="s">
        <v>795</v>
      </c>
      <c r="D277" s="170">
        <v>20944</v>
      </c>
      <c r="E277" s="170">
        <v>20944</v>
      </c>
      <c r="F277" s="170">
        <v>20944</v>
      </c>
      <c r="G277" s="170">
        <v>20944</v>
      </c>
      <c r="H277" s="31"/>
      <c r="I277" s="31"/>
      <c r="J277" s="31"/>
      <c r="K277" s="31"/>
      <c r="L277" s="31"/>
      <c r="M277" s="31"/>
      <c r="N277" s="31"/>
      <c r="O277" s="31"/>
      <c r="P277" s="31"/>
      <c r="Q277" s="60">
        <f t="shared" si="4"/>
        <v>0</v>
      </c>
      <c r="R277" s="17"/>
      <c r="S277" s="19"/>
      <c r="T277" s="18"/>
      <c r="U277" s="18"/>
      <c r="V277" s="16"/>
      <c r="W277" s="16"/>
      <c r="X277" s="16"/>
    </row>
    <row r="278" spans="1:24" x14ac:dyDescent="0.25">
      <c r="A278" s="166">
        <v>261</v>
      </c>
      <c r="B278" s="131" t="s">
        <v>842</v>
      </c>
      <c r="C278" s="133" t="s">
        <v>795</v>
      </c>
      <c r="D278" s="170">
        <v>30905</v>
      </c>
      <c r="E278" s="170">
        <v>30905</v>
      </c>
      <c r="F278" s="170">
        <v>30905</v>
      </c>
      <c r="G278" s="170">
        <v>30905</v>
      </c>
      <c r="H278" s="31"/>
      <c r="I278" s="31"/>
      <c r="J278" s="31"/>
      <c r="K278" s="31"/>
      <c r="L278" s="31"/>
      <c r="M278" s="31"/>
      <c r="N278" s="31"/>
      <c r="O278" s="31"/>
      <c r="P278" s="31"/>
      <c r="Q278" s="60">
        <f t="shared" si="4"/>
        <v>0</v>
      </c>
      <c r="R278" s="17"/>
      <c r="S278" s="19"/>
      <c r="T278" s="18"/>
      <c r="U278" s="18"/>
      <c r="V278" s="16"/>
      <c r="W278" s="16"/>
      <c r="X278" s="16"/>
    </row>
    <row r="279" spans="1:24" x14ac:dyDescent="0.25">
      <c r="A279" s="166">
        <v>262</v>
      </c>
      <c r="B279" s="131" t="s">
        <v>843</v>
      </c>
      <c r="C279" s="133" t="s">
        <v>795</v>
      </c>
      <c r="D279" s="170">
        <v>41887</v>
      </c>
      <c r="E279" s="170">
        <v>41887</v>
      </c>
      <c r="F279" s="170">
        <v>41887</v>
      </c>
      <c r="G279" s="170">
        <v>41887</v>
      </c>
      <c r="H279" s="31"/>
      <c r="I279" s="31"/>
      <c r="J279" s="31"/>
      <c r="K279" s="31"/>
      <c r="L279" s="31"/>
      <c r="M279" s="31"/>
      <c r="N279" s="31"/>
      <c r="O279" s="31"/>
      <c r="P279" s="31"/>
      <c r="Q279" s="60">
        <f t="shared" si="4"/>
        <v>0</v>
      </c>
      <c r="R279" s="17"/>
      <c r="S279" s="19"/>
      <c r="T279" s="18"/>
      <c r="U279" s="18"/>
      <c r="V279" s="16"/>
      <c r="W279" s="16"/>
      <c r="X279" s="16"/>
    </row>
    <row r="280" spans="1:24" x14ac:dyDescent="0.25">
      <c r="A280" s="166">
        <v>263</v>
      </c>
      <c r="B280" s="131" t="s">
        <v>1105</v>
      </c>
      <c r="C280" s="133" t="s">
        <v>795</v>
      </c>
      <c r="D280" s="170">
        <v>19923</v>
      </c>
      <c r="E280" s="170">
        <v>19923</v>
      </c>
      <c r="F280" s="170">
        <v>19923</v>
      </c>
      <c r="G280" s="170">
        <v>19923</v>
      </c>
      <c r="H280" s="31"/>
      <c r="I280" s="31"/>
      <c r="J280" s="31"/>
      <c r="K280" s="31"/>
      <c r="L280" s="31"/>
      <c r="M280" s="31"/>
      <c r="N280" s="31"/>
      <c r="O280" s="31"/>
      <c r="P280" s="31"/>
      <c r="Q280" s="60">
        <f t="shared" si="4"/>
        <v>0</v>
      </c>
      <c r="R280" s="17"/>
      <c r="S280" s="19"/>
      <c r="T280" s="18"/>
      <c r="U280" s="18"/>
      <c r="V280" s="16"/>
      <c r="W280" s="16"/>
      <c r="X280" s="16"/>
    </row>
    <row r="281" spans="1:24" x14ac:dyDescent="0.25">
      <c r="A281" s="166">
        <v>264</v>
      </c>
      <c r="B281" s="131" t="s">
        <v>1106</v>
      </c>
      <c r="C281" s="133" t="s">
        <v>795</v>
      </c>
      <c r="D281" s="170">
        <v>38826</v>
      </c>
      <c r="E281" s="170">
        <v>38826</v>
      </c>
      <c r="F281" s="170">
        <v>38826</v>
      </c>
      <c r="G281" s="170">
        <v>38826</v>
      </c>
      <c r="H281" s="31"/>
      <c r="I281" s="31"/>
      <c r="J281" s="31"/>
      <c r="K281" s="31"/>
      <c r="L281" s="31"/>
      <c r="M281" s="31"/>
      <c r="N281" s="31"/>
      <c r="O281" s="31"/>
      <c r="P281" s="31"/>
      <c r="Q281" s="60">
        <f t="shared" si="4"/>
        <v>0</v>
      </c>
      <c r="R281" s="17"/>
      <c r="S281" s="19"/>
      <c r="T281" s="18"/>
      <c r="U281" s="18"/>
      <c r="V281" s="16"/>
      <c r="W281" s="16"/>
      <c r="X281" s="16"/>
    </row>
    <row r="282" spans="1:24" x14ac:dyDescent="0.25">
      <c r="A282" s="166">
        <v>265</v>
      </c>
      <c r="B282" s="131" t="s">
        <v>1107</v>
      </c>
      <c r="C282" s="133" t="s">
        <v>795</v>
      </c>
      <c r="D282" s="170">
        <v>76632</v>
      </c>
      <c r="E282" s="170">
        <v>76632</v>
      </c>
      <c r="F282" s="170">
        <v>76632</v>
      </c>
      <c r="G282" s="170">
        <v>76632</v>
      </c>
      <c r="H282" s="31"/>
      <c r="I282" s="31"/>
      <c r="J282" s="31"/>
      <c r="K282" s="31"/>
      <c r="L282" s="31"/>
      <c r="M282" s="31"/>
      <c r="N282" s="31"/>
      <c r="O282" s="31"/>
      <c r="P282" s="31"/>
      <c r="Q282" s="60">
        <f t="shared" si="4"/>
        <v>0</v>
      </c>
      <c r="R282" s="17"/>
      <c r="S282" s="19"/>
      <c r="T282" s="18"/>
      <c r="U282" s="18"/>
      <c r="V282" s="16"/>
      <c r="W282" s="16"/>
      <c r="X282" s="16"/>
    </row>
    <row r="283" spans="1:24" x14ac:dyDescent="0.25">
      <c r="A283" s="166">
        <v>266</v>
      </c>
      <c r="B283" s="131" t="s">
        <v>1108</v>
      </c>
      <c r="C283" s="133" t="s">
        <v>795</v>
      </c>
      <c r="D283" s="170">
        <v>117499</v>
      </c>
      <c r="E283" s="170">
        <v>117499</v>
      </c>
      <c r="F283" s="170">
        <v>117499</v>
      </c>
      <c r="G283" s="170">
        <v>117499</v>
      </c>
      <c r="H283" s="31"/>
      <c r="I283" s="31"/>
      <c r="J283" s="31"/>
      <c r="K283" s="31"/>
      <c r="L283" s="31"/>
      <c r="M283" s="31"/>
      <c r="N283" s="31"/>
      <c r="O283" s="31"/>
      <c r="P283" s="31"/>
      <c r="Q283" s="60">
        <f t="shared" si="4"/>
        <v>0</v>
      </c>
      <c r="R283" s="17"/>
      <c r="S283" s="19"/>
      <c r="T283" s="18"/>
      <c r="U283" s="18"/>
      <c r="V283" s="16"/>
      <c r="W283" s="16"/>
      <c r="X283" s="16"/>
    </row>
    <row r="284" spans="1:24" x14ac:dyDescent="0.25">
      <c r="A284" s="166">
        <v>267</v>
      </c>
      <c r="B284" s="131" t="s">
        <v>844</v>
      </c>
      <c r="C284" s="133" t="s">
        <v>795</v>
      </c>
      <c r="D284" s="170">
        <v>19923</v>
      </c>
      <c r="E284" s="170">
        <v>19923</v>
      </c>
      <c r="F284" s="170">
        <v>19923</v>
      </c>
      <c r="G284" s="170">
        <v>19923</v>
      </c>
      <c r="H284" s="31"/>
      <c r="I284" s="31"/>
      <c r="J284" s="31"/>
      <c r="K284" s="31"/>
      <c r="L284" s="31"/>
      <c r="M284" s="31"/>
      <c r="N284" s="31"/>
      <c r="O284" s="31"/>
      <c r="P284" s="31"/>
      <c r="Q284" s="60">
        <f t="shared" si="4"/>
        <v>0</v>
      </c>
      <c r="R284" s="17"/>
      <c r="S284" s="19"/>
      <c r="T284" s="18"/>
      <c r="U284" s="18"/>
      <c r="V284" s="16"/>
      <c r="W284" s="16"/>
      <c r="X284" s="16"/>
    </row>
    <row r="285" spans="1:24" x14ac:dyDescent="0.25">
      <c r="A285" s="166">
        <v>268</v>
      </c>
      <c r="B285" s="131" t="s">
        <v>845</v>
      </c>
      <c r="C285" s="133" t="s">
        <v>795</v>
      </c>
      <c r="D285" s="170">
        <v>38826</v>
      </c>
      <c r="E285" s="170">
        <v>38826</v>
      </c>
      <c r="F285" s="170">
        <v>38826</v>
      </c>
      <c r="G285" s="170">
        <v>38826</v>
      </c>
      <c r="H285" s="31"/>
      <c r="I285" s="31"/>
      <c r="J285" s="31"/>
      <c r="K285" s="31"/>
      <c r="L285" s="31"/>
      <c r="M285" s="31"/>
      <c r="N285" s="31"/>
      <c r="O285" s="31"/>
      <c r="P285" s="31"/>
      <c r="Q285" s="60">
        <f t="shared" si="4"/>
        <v>0</v>
      </c>
      <c r="R285" s="17"/>
      <c r="S285" s="19"/>
      <c r="T285" s="18"/>
      <c r="U285" s="18"/>
      <c r="V285" s="16"/>
      <c r="W285" s="16"/>
      <c r="X285" s="16"/>
    </row>
    <row r="286" spans="1:24" x14ac:dyDescent="0.25">
      <c r="A286" s="166">
        <v>269</v>
      </c>
      <c r="B286" s="131" t="s">
        <v>846</v>
      </c>
      <c r="C286" s="133" t="s">
        <v>795</v>
      </c>
      <c r="D286" s="170">
        <v>56709</v>
      </c>
      <c r="E286" s="170">
        <v>56709</v>
      </c>
      <c r="F286" s="170">
        <v>56709</v>
      </c>
      <c r="G286" s="170">
        <v>56709</v>
      </c>
      <c r="H286" s="31"/>
      <c r="I286" s="31"/>
      <c r="J286" s="31"/>
      <c r="K286" s="31"/>
      <c r="L286" s="31"/>
      <c r="M286" s="31"/>
      <c r="N286" s="31"/>
      <c r="O286" s="31"/>
      <c r="P286" s="31"/>
      <c r="Q286" s="60">
        <f t="shared" si="4"/>
        <v>0</v>
      </c>
      <c r="R286" s="17"/>
      <c r="S286" s="19"/>
      <c r="T286" s="18"/>
      <c r="U286" s="18"/>
      <c r="V286" s="16"/>
      <c r="W286" s="16"/>
      <c r="X286" s="16"/>
    </row>
    <row r="287" spans="1:24" x14ac:dyDescent="0.25">
      <c r="A287" s="166">
        <v>270</v>
      </c>
      <c r="B287" s="131" t="s">
        <v>847</v>
      </c>
      <c r="C287" s="133" t="s">
        <v>795</v>
      </c>
      <c r="D287" s="170">
        <v>77653</v>
      </c>
      <c r="E287" s="170">
        <v>77653</v>
      </c>
      <c r="F287" s="170">
        <v>77653</v>
      </c>
      <c r="G287" s="170">
        <v>77653</v>
      </c>
      <c r="H287" s="31"/>
      <c r="I287" s="31"/>
      <c r="J287" s="31"/>
      <c r="K287" s="31"/>
      <c r="L287" s="31"/>
      <c r="M287" s="31"/>
      <c r="N287" s="31"/>
      <c r="O287" s="31"/>
      <c r="P287" s="31"/>
      <c r="Q287" s="60">
        <f t="shared" si="4"/>
        <v>0</v>
      </c>
      <c r="R287" s="17"/>
      <c r="S287" s="19"/>
      <c r="T287" s="18"/>
      <c r="U287" s="18"/>
      <c r="V287" s="16"/>
      <c r="W287" s="16"/>
      <c r="X287" s="16"/>
    </row>
    <row r="288" spans="1:24" ht="26.4" x14ac:dyDescent="0.25">
      <c r="A288" s="166">
        <v>271</v>
      </c>
      <c r="B288" s="131" t="s">
        <v>1109</v>
      </c>
      <c r="C288" s="133" t="s">
        <v>795</v>
      </c>
      <c r="D288" s="170">
        <v>22984</v>
      </c>
      <c r="E288" s="170">
        <v>22984</v>
      </c>
      <c r="F288" s="170">
        <v>22984</v>
      </c>
      <c r="G288" s="170">
        <v>22984</v>
      </c>
      <c r="H288" s="31"/>
      <c r="I288" s="31"/>
      <c r="J288" s="31"/>
      <c r="K288" s="31"/>
      <c r="L288" s="31"/>
      <c r="M288" s="31"/>
      <c r="N288" s="31"/>
      <c r="O288" s="31"/>
      <c r="P288" s="31"/>
      <c r="Q288" s="60">
        <f t="shared" si="4"/>
        <v>0</v>
      </c>
      <c r="R288" s="17"/>
      <c r="S288" s="19"/>
      <c r="T288" s="18"/>
      <c r="U288" s="18"/>
      <c r="V288" s="16"/>
      <c r="W288" s="16"/>
      <c r="X288" s="16"/>
    </row>
    <row r="289" spans="1:24" ht="26.4" x14ac:dyDescent="0.25">
      <c r="A289" s="166">
        <v>272</v>
      </c>
      <c r="B289" s="131" t="s">
        <v>1110</v>
      </c>
      <c r="C289" s="133" t="s">
        <v>795</v>
      </c>
      <c r="D289" s="170">
        <v>45968</v>
      </c>
      <c r="E289" s="170">
        <v>45968</v>
      </c>
      <c r="F289" s="170">
        <v>45968</v>
      </c>
      <c r="G289" s="170">
        <v>45968</v>
      </c>
      <c r="H289" s="31"/>
      <c r="I289" s="31"/>
      <c r="J289" s="31"/>
      <c r="K289" s="31"/>
      <c r="L289" s="31"/>
      <c r="M289" s="31"/>
      <c r="N289" s="31"/>
      <c r="O289" s="31"/>
      <c r="P289" s="31"/>
      <c r="Q289" s="60">
        <f t="shared" si="4"/>
        <v>0</v>
      </c>
      <c r="R289" s="17"/>
      <c r="S289" s="19"/>
      <c r="T289" s="18"/>
      <c r="U289" s="18"/>
      <c r="V289" s="16"/>
      <c r="W289" s="16"/>
      <c r="X289" s="16"/>
    </row>
    <row r="290" spans="1:24" ht="26.4" x14ac:dyDescent="0.25">
      <c r="A290" s="166">
        <v>273</v>
      </c>
      <c r="B290" s="131" t="s">
        <v>1111</v>
      </c>
      <c r="C290" s="133" t="s">
        <v>795</v>
      </c>
      <c r="D290" s="170">
        <v>68953</v>
      </c>
      <c r="E290" s="170">
        <v>68953</v>
      </c>
      <c r="F290" s="170">
        <v>68953</v>
      </c>
      <c r="G290" s="170">
        <v>68953</v>
      </c>
      <c r="H290" s="31"/>
      <c r="I290" s="31"/>
      <c r="J290" s="31"/>
      <c r="K290" s="31"/>
      <c r="L290" s="31"/>
      <c r="M290" s="31"/>
      <c r="N290" s="31"/>
      <c r="O290" s="31"/>
      <c r="P290" s="31"/>
      <c r="Q290" s="60">
        <f t="shared" si="4"/>
        <v>0</v>
      </c>
      <c r="R290" s="17"/>
      <c r="S290" s="19"/>
      <c r="T290" s="18"/>
      <c r="U290" s="18"/>
      <c r="V290" s="16"/>
      <c r="W290" s="16"/>
      <c r="X290" s="16"/>
    </row>
    <row r="291" spans="1:24" ht="26.4" x14ac:dyDescent="0.25">
      <c r="A291" s="166">
        <v>274</v>
      </c>
      <c r="B291" s="131" t="s">
        <v>1112</v>
      </c>
      <c r="C291" s="133" t="s">
        <v>795</v>
      </c>
      <c r="D291" s="170">
        <v>6385</v>
      </c>
      <c r="E291" s="170">
        <v>6385</v>
      </c>
      <c r="F291" s="170">
        <v>6385</v>
      </c>
      <c r="G291" s="170">
        <v>6385</v>
      </c>
      <c r="H291" s="31"/>
      <c r="I291" s="31"/>
      <c r="J291" s="31"/>
      <c r="K291" s="31"/>
      <c r="L291" s="31"/>
      <c r="M291" s="31"/>
      <c r="N291" s="31"/>
      <c r="O291" s="31"/>
      <c r="P291" s="31"/>
      <c r="Q291" s="60">
        <f t="shared" si="4"/>
        <v>0</v>
      </c>
      <c r="R291" s="17"/>
      <c r="S291" s="19"/>
      <c r="T291" s="18"/>
      <c r="U291" s="18"/>
      <c r="V291" s="16"/>
      <c r="W291" s="16"/>
      <c r="X291" s="16"/>
    </row>
    <row r="292" spans="1:24" ht="26.4" x14ac:dyDescent="0.25">
      <c r="A292" s="166">
        <v>275</v>
      </c>
      <c r="B292" s="131" t="s">
        <v>1113</v>
      </c>
      <c r="C292" s="133" t="s">
        <v>795</v>
      </c>
      <c r="D292" s="170">
        <v>23500</v>
      </c>
      <c r="E292" s="170">
        <v>23500</v>
      </c>
      <c r="F292" s="170">
        <v>23500</v>
      </c>
      <c r="G292" s="170">
        <v>23500</v>
      </c>
      <c r="H292" s="31"/>
      <c r="I292" s="31"/>
      <c r="J292" s="31"/>
      <c r="K292" s="31"/>
      <c r="L292" s="31"/>
      <c r="M292" s="31"/>
      <c r="N292" s="31"/>
      <c r="O292" s="31"/>
      <c r="P292" s="31"/>
      <c r="Q292" s="60">
        <f t="shared" si="4"/>
        <v>0</v>
      </c>
      <c r="R292" s="17"/>
      <c r="S292" s="19"/>
      <c r="T292" s="18"/>
      <c r="U292" s="18"/>
      <c r="V292" s="16"/>
      <c r="W292" s="16"/>
      <c r="X292" s="16"/>
    </row>
    <row r="293" spans="1:24" ht="24" x14ac:dyDescent="0.25">
      <c r="A293" s="166">
        <v>276</v>
      </c>
      <c r="B293" s="131" t="s">
        <v>848</v>
      </c>
      <c r="C293" s="133" t="s">
        <v>795</v>
      </c>
      <c r="D293" s="170">
        <v>38826</v>
      </c>
      <c r="E293" s="170">
        <v>38826</v>
      </c>
      <c r="F293" s="170">
        <v>38826</v>
      </c>
      <c r="G293" s="170">
        <v>38826</v>
      </c>
      <c r="H293" s="31"/>
      <c r="I293" s="31"/>
      <c r="J293" s="31"/>
      <c r="K293" s="31"/>
      <c r="L293" s="31"/>
      <c r="M293" s="31"/>
      <c r="N293" s="31"/>
      <c r="O293" s="31"/>
      <c r="P293" s="31"/>
      <c r="Q293" s="60">
        <f t="shared" si="4"/>
        <v>0</v>
      </c>
      <c r="R293" s="17"/>
      <c r="S293" s="19"/>
      <c r="T293" s="18"/>
      <c r="U293" s="18"/>
      <c r="V293" s="16"/>
      <c r="W293" s="16"/>
      <c r="X293" s="16"/>
    </row>
    <row r="294" spans="1:24" ht="24" x14ac:dyDescent="0.25">
      <c r="A294" s="166">
        <v>277</v>
      </c>
      <c r="B294" s="131" t="s">
        <v>849</v>
      </c>
      <c r="C294" s="133" t="s">
        <v>795</v>
      </c>
      <c r="D294" s="170">
        <v>59770</v>
      </c>
      <c r="E294" s="170">
        <v>59770</v>
      </c>
      <c r="F294" s="170">
        <v>59770</v>
      </c>
      <c r="G294" s="170">
        <v>59770</v>
      </c>
      <c r="H294" s="31"/>
      <c r="I294" s="31"/>
      <c r="J294" s="31"/>
      <c r="K294" s="31"/>
      <c r="L294" s="31"/>
      <c r="M294" s="31"/>
      <c r="N294" s="31"/>
      <c r="O294" s="31"/>
      <c r="P294" s="31"/>
      <c r="Q294" s="60">
        <f t="shared" si="4"/>
        <v>0</v>
      </c>
      <c r="R294" s="17"/>
      <c r="S294" s="19"/>
      <c r="T294" s="18"/>
      <c r="U294" s="18"/>
      <c r="V294" s="16"/>
      <c r="W294" s="16"/>
      <c r="X294" s="16"/>
    </row>
    <row r="295" spans="1:24" ht="24" x14ac:dyDescent="0.25">
      <c r="A295" s="166">
        <v>278</v>
      </c>
      <c r="B295" s="131" t="s">
        <v>850</v>
      </c>
      <c r="C295" s="133" t="s">
        <v>795</v>
      </c>
      <c r="D295" s="170">
        <v>77653</v>
      </c>
      <c r="E295" s="170">
        <v>77653</v>
      </c>
      <c r="F295" s="170">
        <v>77653</v>
      </c>
      <c r="G295" s="170">
        <v>77653</v>
      </c>
      <c r="H295" s="31"/>
      <c r="I295" s="31"/>
      <c r="J295" s="31"/>
      <c r="K295" s="31"/>
      <c r="L295" s="31"/>
      <c r="M295" s="31"/>
      <c r="N295" s="31"/>
      <c r="O295" s="31"/>
      <c r="P295" s="31"/>
      <c r="Q295" s="60">
        <f t="shared" si="4"/>
        <v>0</v>
      </c>
      <c r="R295" s="17"/>
      <c r="S295" s="19"/>
      <c r="T295" s="18"/>
      <c r="U295" s="18"/>
      <c r="V295" s="16"/>
      <c r="W295" s="16"/>
      <c r="X295" s="16"/>
    </row>
    <row r="296" spans="1:24" ht="26.4" x14ac:dyDescent="0.25">
      <c r="A296" s="166">
        <v>279</v>
      </c>
      <c r="B296" s="131" t="s">
        <v>1114</v>
      </c>
      <c r="C296" s="133" t="s">
        <v>795</v>
      </c>
      <c r="D296" s="170">
        <v>20944</v>
      </c>
      <c r="E296" s="170">
        <v>20944</v>
      </c>
      <c r="F296" s="170">
        <v>20944</v>
      </c>
      <c r="G296" s="170">
        <v>20944</v>
      </c>
      <c r="H296" s="31"/>
      <c r="I296" s="31"/>
      <c r="J296" s="31"/>
      <c r="K296" s="31"/>
      <c r="L296" s="31"/>
      <c r="M296" s="31"/>
      <c r="N296" s="31"/>
      <c r="O296" s="31"/>
      <c r="P296" s="31"/>
      <c r="Q296" s="60">
        <f t="shared" si="4"/>
        <v>0</v>
      </c>
      <c r="R296" s="17"/>
      <c r="S296" s="19"/>
      <c r="T296" s="18"/>
      <c r="U296" s="18"/>
      <c r="V296" s="16"/>
      <c r="W296" s="16"/>
      <c r="X296" s="16"/>
    </row>
    <row r="297" spans="1:24" ht="26.4" x14ac:dyDescent="0.25">
      <c r="A297" s="166">
        <v>280</v>
      </c>
      <c r="B297" s="131" t="s">
        <v>1115</v>
      </c>
      <c r="C297" s="133" t="s">
        <v>795</v>
      </c>
      <c r="D297" s="170">
        <v>39847</v>
      </c>
      <c r="E297" s="170">
        <v>39847</v>
      </c>
      <c r="F297" s="170">
        <v>39847</v>
      </c>
      <c r="G297" s="170">
        <v>39847</v>
      </c>
      <c r="H297" s="31"/>
      <c r="I297" s="31"/>
      <c r="J297" s="31"/>
      <c r="K297" s="31"/>
      <c r="L297" s="31"/>
      <c r="M297" s="31"/>
      <c r="N297" s="31"/>
      <c r="O297" s="31"/>
      <c r="P297" s="31"/>
      <c r="Q297" s="60">
        <f t="shared" si="4"/>
        <v>0</v>
      </c>
      <c r="R297" s="17"/>
      <c r="S297" s="19"/>
      <c r="T297" s="18"/>
      <c r="U297" s="18"/>
      <c r="V297" s="16"/>
      <c r="W297" s="16"/>
      <c r="X297" s="16"/>
    </row>
    <row r="298" spans="1:24" ht="26.4" x14ac:dyDescent="0.25">
      <c r="A298" s="166">
        <v>281</v>
      </c>
      <c r="B298" s="131" t="s">
        <v>1116</v>
      </c>
      <c r="C298" s="133" t="s">
        <v>795</v>
      </c>
      <c r="D298" s="170">
        <v>61810</v>
      </c>
      <c r="E298" s="170">
        <v>61810</v>
      </c>
      <c r="F298" s="170">
        <v>61810</v>
      </c>
      <c r="G298" s="170">
        <v>61810</v>
      </c>
      <c r="H298" s="31"/>
      <c r="I298" s="31"/>
      <c r="J298" s="31"/>
      <c r="K298" s="31"/>
      <c r="L298" s="31"/>
      <c r="M298" s="31"/>
      <c r="N298" s="31"/>
      <c r="O298" s="31"/>
      <c r="P298" s="31"/>
      <c r="Q298" s="60">
        <f t="shared" si="4"/>
        <v>0</v>
      </c>
      <c r="R298" s="17"/>
      <c r="S298" s="19"/>
      <c r="T298" s="18"/>
      <c r="U298" s="18"/>
      <c r="V298" s="16"/>
      <c r="W298" s="16"/>
      <c r="X298" s="16"/>
    </row>
    <row r="299" spans="1:24" ht="26.4" x14ac:dyDescent="0.25">
      <c r="A299" s="166">
        <v>282</v>
      </c>
      <c r="B299" s="131" t="s">
        <v>1117</v>
      </c>
      <c r="C299" s="133" t="s">
        <v>795</v>
      </c>
      <c r="D299" s="170">
        <v>81734</v>
      </c>
      <c r="E299" s="170">
        <v>81734</v>
      </c>
      <c r="F299" s="170">
        <v>81734</v>
      </c>
      <c r="G299" s="170">
        <v>81734</v>
      </c>
      <c r="H299" s="31"/>
      <c r="I299" s="31"/>
      <c r="J299" s="31"/>
      <c r="K299" s="31"/>
      <c r="L299" s="31"/>
      <c r="M299" s="31"/>
      <c r="N299" s="31"/>
      <c r="O299" s="31"/>
      <c r="P299" s="31"/>
      <c r="Q299" s="60">
        <f t="shared" si="4"/>
        <v>0</v>
      </c>
      <c r="R299" s="17"/>
      <c r="S299" s="19"/>
      <c r="T299" s="18"/>
      <c r="U299" s="18"/>
      <c r="V299" s="16"/>
      <c r="W299" s="16"/>
      <c r="X299" s="16"/>
    </row>
    <row r="300" spans="1:24" x14ac:dyDescent="0.25">
      <c r="A300" s="166">
        <v>283</v>
      </c>
      <c r="B300" s="131" t="s">
        <v>851</v>
      </c>
      <c r="C300" s="133" t="s">
        <v>795</v>
      </c>
      <c r="D300" s="170">
        <v>30905</v>
      </c>
      <c r="E300" s="170">
        <v>30905</v>
      </c>
      <c r="F300" s="170">
        <v>30905</v>
      </c>
      <c r="G300" s="170">
        <v>30905</v>
      </c>
      <c r="H300" s="31"/>
      <c r="I300" s="31"/>
      <c r="J300" s="31"/>
      <c r="K300" s="31"/>
      <c r="L300" s="31"/>
      <c r="M300" s="31"/>
      <c r="N300" s="31"/>
      <c r="O300" s="31"/>
      <c r="P300" s="31"/>
      <c r="Q300" s="60">
        <f t="shared" si="4"/>
        <v>0</v>
      </c>
      <c r="R300" s="17"/>
      <c r="S300" s="19"/>
      <c r="T300" s="18"/>
      <c r="U300" s="18"/>
      <c r="V300" s="16"/>
      <c r="W300" s="16"/>
      <c r="X300" s="16"/>
    </row>
    <row r="301" spans="1:24" x14ac:dyDescent="0.25">
      <c r="A301" s="166">
        <v>284</v>
      </c>
      <c r="B301" s="131" t="s">
        <v>852</v>
      </c>
      <c r="C301" s="133" t="s">
        <v>795</v>
      </c>
      <c r="D301" s="170">
        <v>41887</v>
      </c>
      <c r="E301" s="170">
        <v>41887</v>
      </c>
      <c r="F301" s="170">
        <v>41887</v>
      </c>
      <c r="G301" s="170">
        <v>41887</v>
      </c>
      <c r="H301" s="31"/>
      <c r="I301" s="31"/>
      <c r="J301" s="31"/>
      <c r="K301" s="31"/>
      <c r="L301" s="31"/>
      <c r="M301" s="31"/>
      <c r="N301" s="31"/>
      <c r="O301" s="31"/>
      <c r="P301" s="31"/>
      <c r="Q301" s="60">
        <f t="shared" si="4"/>
        <v>0</v>
      </c>
      <c r="R301" s="17"/>
      <c r="S301" s="19"/>
      <c r="T301" s="18"/>
      <c r="U301" s="18"/>
      <c r="V301" s="16"/>
      <c r="W301" s="16"/>
      <c r="X301" s="16"/>
    </row>
    <row r="302" spans="1:24" x14ac:dyDescent="0.25">
      <c r="A302" s="166">
        <v>285</v>
      </c>
      <c r="B302" s="131" t="s">
        <v>853</v>
      </c>
      <c r="C302" s="133" t="s">
        <v>795</v>
      </c>
      <c r="D302" s="170">
        <v>59770</v>
      </c>
      <c r="E302" s="170">
        <v>59770</v>
      </c>
      <c r="F302" s="170">
        <v>59770</v>
      </c>
      <c r="G302" s="170">
        <v>59770</v>
      </c>
      <c r="H302" s="31"/>
      <c r="I302" s="31"/>
      <c r="J302" s="31"/>
      <c r="K302" s="31"/>
      <c r="L302" s="31"/>
      <c r="M302" s="31"/>
      <c r="N302" s="31"/>
      <c r="O302" s="31"/>
      <c r="P302" s="31"/>
      <c r="Q302" s="60">
        <f t="shared" si="4"/>
        <v>0</v>
      </c>
      <c r="R302" s="17"/>
      <c r="S302" s="19"/>
      <c r="T302" s="18"/>
      <c r="U302" s="18"/>
      <c r="V302" s="16"/>
      <c r="W302" s="16"/>
      <c r="X302" s="16"/>
    </row>
    <row r="303" spans="1:24" x14ac:dyDescent="0.25">
      <c r="A303" s="166">
        <v>286</v>
      </c>
      <c r="B303" s="131" t="s">
        <v>854</v>
      </c>
      <c r="C303" s="133" t="s">
        <v>795</v>
      </c>
      <c r="D303" s="170">
        <v>79693</v>
      </c>
      <c r="E303" s="170">
        <v>79693</v>
      </c>
      <c r="F303" s="170">
        <v>79693</v>
      </c>
      <c r="G303" s="170">
        <v>79693</v>
      </c>
      <c r="H303" s="31"/>
      <c r="I303" s="31"/>
      <c r="J303" s="31"/>
      <c r="K303" s="31"/>
      <c r="L303" s="31"/>
      <c r="M303" s="31"/>
      <c r="N303" s="31"/>
      <c r="O303" s="31"/>
      <c r="P303" s="31"/>
      <c r="Q303" s="60">
        <f t="shared" si="4"/>
        <v>0</v>
      </c>
      <c r="R303" s="17"/>
      <c r="S303" s="19"/>
      <c r="T303" s="18"/>
      <c r="U303" s="18"/>
      <c r="V303" s="16"/>
      <c r="W303" s="16"/>
      <c r="X303" s="16"/>
    </row>
    <row r="304" spans="1:24" x14ac:dyDescent="0.25">
      <c r="A304" s="166">
        <v>287</v>
      </c>
      <c r="B304" s="131" t="s">
        <v>855</v>
      </c>
      <c r="C304" s="133" t="s">
        <v>795</v>
      </c>
      <c r="D304" s="170">
        <v>99616</v>
      </c>
      <c r="E304" s="170">
        <v>99616</v>
      </c>
      <c r="F304" s="170">
        <v>99616</v>
      </c>
      <c r="G304" s="170">
        <v>99616</v>
      </c>
      <c r="H304" s="31"/>
      <c r="I304" s="31"/>
      <c r="J304" s="31"/>
      <c r="K304" s="31"/>
      <c r="L304" s="31"/>
      <c r="M304" s="31"/>
      <c r="N304" s="31"/>
      <c r="O304" s="31"/>
      <c r="P304" s="31"/>
      <c r="Q304" s="60">
        <f t="shared" si="4"/>
        <v>0</v>
      </c>
      <c r="R304" s="17"/>
      <c r="S304" s="19"/>
      <c r="T304" s="18"/>
      <c r="U304" s="18"/>
      <c r="V304" s="16"/>
      <c r="W304" s="16"/>
      <c r="X304" s="16"/>
    </row>
    <row r="305" spans="1:24" x14ac:dyDescent="0.25">
      <c r="A305" s="166">
        <v>288</v>
      </c>
      <c r="B305" s="131" t="s">
        <v>1118</v>
      </c>
      <c r="C305" s="133" t="s">
        <v>795</v>
      </c>
      <c r="D305" s="170">
        <v>10982</v>
      </c>
      <c r="E305" s="170">
        <v>10982</v>
      </c>
      <c r="F305" s="170">
        <v>10982</v>
      </c>
      <c r="G305" s="170">
        <v>10982</v>
      </c>
      <c r="H305" s="31"/>
      <c r="I305" s="31"/>
      <c r="J305" s="31"/>
      <c r="K305" s="31"/>
      <c r="L305" s="31"/>
      <c r="M305" s="31"/>
      <c r="N305" s="31"/>
      <c r="O305" s="31"/>
      <c r="P305" s="31"/>
      <c r="Q305" s="60">
        <f t="shared" si="4"/>
        <v>0</v>
      </c>
      <c r="R305" s="17"/>
      <c r="S305" s="19"/>
      <c r="T305" s="18"/>
      <c r="U305" s="18"/>
      <c r="V305" s="16"/>
      <c r="W305" s="16"/>
      <c r="X305" s="16"/>
    </row>
    <row r="306" spans="1:24" x14ac:dyDescent="0.25">
      <c r="A306" s="166">
        <v>289</v>
      </c>
      <c r="B306" s="131" t="s">
        <v>1119</v>
      </c>
      <c r="C306" s="133" t="s">
        <v>795</v>
      </c>
      <c r="D306" s="170">
        <v>21964</v>
      </c>
      <c r="E306" s="170">
        <v>21964</v>
      </c>
      <c r="F306" s="170">
        <v>21964</v>
      </c>
      <c r="G306" s="170">
        <v>21964</v>
      </c>
      <c r="H306" s="31"/>
      <c r="I306" s="31"/>
      <c r="J306" s="31"/>
      <c r="K306" s="31"/>
      <c r="L306" s="31"/>
      <c r="M306" s="31"/>
      <c r="N306" s="31"/>
      <c r="O306" s="31"/>
      <c r="P306" s="31"/>
      <c r="Q306" s="60">
        <f t="shared" si="4"/>
        <v>0</v>
      </c>
      <c r="R306" s="17"/>
      <c r="S306" s="19"/>
      <c r="T306" s="18"/>
      <c r="U306" s="18"/>
      <c r="V306" s="16"/>
      <c r="W306" s="16"/>
      <c r="X306" s="16"/>
    </row>
    <row r="307" spans="1:24" x14ac:dyDescent="0.25">
      <c r="A307" s="166">
        <v>290</v>
      </c>
      <c r="B307" s="131" t="s">
        <v>1120</v>
      </c>
      <c r="C307" s="133" t="s">
        <v>795</v>
      </c>
      <c r="D307" s="170">
        <v>39847</v>
      </c>
      <c r="E307" s="170">
        <v>39847</v>
      </c>
      <c r="F307" s="170">
        <v>39847</v>
      </c>
      <c r="G307" s="170">
        <v>39847</v>
      </c>
      <c r="H307" s="31"/>
      <c r="I307" s="31"/>
      <c r="J307" s="31"/>
      <c r="K307" s="31"/>
      <c r="L307" s="31"/>
      <c r="M307" s="31"/>
      <c r="N307" s="31"/>
      <c r="O307" s="31"/>
      <c r="P307" s="31"/>
      <c r="Q307" s="60">
        <f t="shared" si="4"/>
        <v>0</v>
      </c>
      <c r="R307" s="17"/>
      <c r="S307" s="19"/>
      <c r="T307" s="18"/>
      <c r="U307" s="18"/>
      <c r="V307" s="16"/>
      <c r="W307" s="16"/>
      <c r="X307" s="16"/>
    </row>
    <row r="308" spans="1:24" x14ac:dyDescent="0.25">
      <c r="A308" s="166">
        <v>291</v>
      </c>
      <c r="B308" s="131" t="s">
        <v>1121</v>
      </c>
      <c r="C308" s="133" t="s">
        <v>795</v>
      </c>
      <c r="D308" s="170">
        <v>59770</v>
      </c>
      <c r="E308" s="170">
        <v>59770</v>
      </c>
      <c r="F308" s="170">
        <v>59770</v>
      </c>
      <c r="G308" s="170">
        <v>59770</v>
      </c>
      <c r="H308" s="31"/>
      <c r="I308" s="31"/>
      <c r="J308" s="31"/>
      <c r="K308" s="31"/>
      <c r="L308" s="31"/>
      <c r="M308" s="31"/>
      <c r="N308" s="31"/>
      <c r="O308" s="31"/>
      <c r="P308" s="31"/>
      <c r="Q308" s="60">
        <f t="shared" si="4"/>
        <v>0</v>
      </c>
      <c r="R308" s="17"/>
      <c r="S308" s="19"/>
      <c r="T308" s="18"/>
      <c r="U308" s="18"/>
      <c r="V308" s="16"/>
      <c r="W308" s="16"/>
      <c r="X308" s="16"/>
    </row>
    <row r="309" spans="1:24" ht="47.4" x14ac:dyDescent="0.25">
      <c r="A309" s="166">
        <v>292</v>
      </c>
      <c r="B309" s="138" t="s">
        <v>1122</v>
      </c>
      <c r="C309" s="133" t="s">
        <v>856</v>
      </c>
      <c r="D309" s="170">
        <v>3702.71</v>
      </c>
      <c r="E309" s="170">
        <v>3702.71</v>
      </c>
      <c r="F309" s="170">
        <v>3702.71</v>
      </c>
      <c r="G309" s="170">
        <v>3702.71</v>
      </c>
      <c r="H309" s="31"/>
      <c r="I309" s="31"/>
      <c r="J309" s="31"/>
      <c r="K309" s="31"/>
      <c r="L309" s="31"/>
      <c r="M309" s="31"/>
      <c r="N309" s="31"/>
      <c r="O309" s="31"/>
      <c r="P309" s="31"/>
      <c r="Q309" s="60">
        <f t="shared" si="4"/>
        <v>0</v>
      </c>
      <c r="R309" s="17"/>
      <c r="S309" s="19"/>
      <c r="T309" s="18"/>
      <c r="U309" s="18"/>
      <c r="V309" s="16"/>
      <c r="W309" s="16"/>
      <c r="X309" s="16"/>
    </row>
    <row r="310" spans="1:24" ht="36" x14ac:dyDescent="0.25">
      <c r="A310" s="166">
        <v>293</v>
      </c>
      <c r="B310" s="131" t="s">
        <v>796</v>
      </c>
      <c r="C310" s="133" t="s">
        <v>856</v>
      </c>
      <c r="D310" s="170">
        <v>6895</v>
      </c>
      <c r="E310" s="170">
        <v>6895</v>
      </c>
      <c r="F310" s="170">
        <v>6895</v>
      </c>
      <c r="G310" s="170">
        <v>6895</v>
      </c>
      <c r="H310" s="31"/>
      <c r="I310" s="31"/>
      <c r="J310" s="31"/>
      <c r="K310" s="31"/>
      <c r="L310" s="31"/>
      <c r="M310" s="31"/>
      <c r="N310" s="31"/>
      <c r="O310" s="31"/>
      <c r="P310" s="31"/>
      <c r="Q310" s="60">
        <f t="shared" si="4"/>
        <v>0</v>
      </c>
      <c r="R310" s="17"/>
      <c r="S310" s="19"/>
      <c r="T310" s="18"/>
      <c r="U310" s="18"/>
      <c r="V310" s="16"/>
      <c r="W310" s="16"/>
      <c r="X310" s="16"/>
    </row>
    <row r="311" spans="1:24" ht="36" x14ac:dyDescent="0.25">
      <c r="A311" s="166">
        <v>294</v>
      </c>
      <c r="B311" s="131" t="s">
        <v>797</v>
      </c>
      <c r="C311" s="133" t="s">
        <v>856</v>
      </c>
      <c r="D311" s="170">
        <v>10088</v>
      </c>
      <c r="E311" s="170">
        <v>10088</v>
      </c>
      <c r="F311" s="170">
        <v>10088</v>
      </c>
      <c r="G311" s="170">
        <v>10088</v>
      </c>
      <c r="H311" s="31"/>
      <c r="I311" s="31"/>
      <c r="J311" s="31"/>
      <c r="K311" s="31"/>
      <c r="L311" s="31"/>
      <c r="M311" s="31"/>
      <c r="N311" s="31"/>
      <c r="O311" s="31"/>
      <c r="P311" s="31"/>
      <c r="Q311" s="60">
        <f t="shared" si="4"/>
        <v>0</v>
      </c>
      <c r="R311" s="17"/>
      <c r="S311" s="19"/>
      <c r="T311" s="18"/>
      <c r="U311" s="18"/>
      <c r="V311" s="16"/>
      <c r="W311" s="16"/>
      <c r="X311" s="16"/>
    </row>
    <row r="312" spans="1:24" ht="36" x14ac:dyDescent="0.25">
      <c r="A312" s="166">
        <v>295</v>
      </c>
      <c r="B312" s="138" t="s">
        <v>798</v>
      </c>
      <c r="C312" s="133" t="s">
        <v>856</v>
      </c>
      <c r="D312" s="170">
        <v>4597</v>
      </c>
      <c r="E312" s="170">
        <v>4597</v>
      </c>
      <c r="F312" s="170">
        <v>4597</v>
      </c>
      <c r="G312" s="170">
        <v>4597</v>
      </c>
      <c r="H312" s="31"/>
      <c r="I312" s="31"/>
      <c r="J312" s="31"/>
      <c r="K312" s="31"/>
      <c r="L312" s="31"/>
      <c r="M312" s="31"/>
      <c r="N312" s="31"/>
      <c r="O312" s="31"/>
      <c r="P312" s="31"/>
      <c r="Q312" s="60">
        <f t="shared" si="4"/>
        <v>0</v>
      </c>
      <c r="R312" s="17"/>
      <c r="S312" s="19"/>
      <c r="T312" s="18"/>
      <c r="U312" s="18"/>
      <c r="V312" s="16"/>
      <c r="W312" s="16"/>
      <c r="X312" s="16"/>
    </row>
    <row r="313" spans="1:24" ht="36" x14ac:dyDescent="0.25">
      <c r="A313" s="166">
        <v>296</v>
      </c>
      <c r="B313" s="131" t="s">
        <v>799</v>
      </c>
      <c r="C313" s="133" t="s">
        <v>856</v>
      </c>
      <c r="D313" s="170">
        <v>8684</v>
      </c>
      <c r="E313" s="170">
        <v>8684</v>
      </c>
      <c r="F313" s="170">
        <v>8684</v>
      </c>
      <c r="G313" s="170">
        <v>8684</v>
      </c>
      <c r="H313" s="31"/>
      <c r="I313" s="31"/>
      <c r="J313" s="31"/>
      <c r="K313" s="31"/>
      <c r="L313" s="31"/>
      <c r="M313" s="31"/>
      <c r="N313" s="31"/>
      <c r="O313" s="31"/>
      <c r="P313" s="31"/>
      <c r="Q313" s="60">
        <f t="shared" si="4"/>
        <v>0</v>
      </c>
      <c r="R313" s="17"/>
      <c r="S313" s="19"/>
      <c r="T313" s="18"/>
      <c r="U313" s="18"/>
      <c r="V313" s="16"/>
      <c r="W313" s="16"/>
      <c r="X313" s="16"/>
    </row>
    <row r="314" spans="1:24" ht="36" x14ac:dyDescent="0.25">
      <c r="A314" s="166">
        <v>297</v>
      </c>
      <c r="B314" s="131" t="s">
        <v>800</v>
      </c>
      <c r="C314" s="133" t="s">
        <v>856</v>
      </c>
      <c r="D314" s="170">
        <v>12770</v>
      </c>
      <c r="E314" s="170">
        <v>12770</v>
      </c>
      <c r="F314" s="170">
        <v>12770</v>
      </c>
      <c r="G314" s="170">
        <v>12770</v>
      </c>
      <c r="H314" s="31"/>
      <c r="I314" s="31"/>
      <c r="J314" s="31"/>
      <c r="K314" s="31"/>
      <c r="L314" s="31"/>
      <c r="M314" s="31"/>
      <c r="N314" s="31"/>
      <c r="O314" s="31"/>
      <c r="P314" s="31"/>
      <c r="Q314" s="60">
        <f t="shared" si="4"/>
        <v>0</v>
      </c>
      <c r="R314" s="17"/>
      <c r="S314" s="19"/>
      <c r="T314" s="18"/>
      <c r="U314" s="18"/>
      <c r="V314" s="16"/>
      <c r="W314" s="16"/>
      <c r="X314" s="16"/>
    </row>
    <row r="315" spans="1:24" ht="36" x14ac:dyDescent="0.25">
      <c r="A315" s="166">
        <v>298</v>
      </c>
      <c r="B315" s="131" t="s">
        <v>801</v>
      </c>
      <c r="C315" s="133" t="s">
        <v>856</v>
      </c>
      <c r="D315" s="170">
        <v>5491</v>
      </c>
      <c r="E315" s="170">
        <v>5491</v>
      </c>
      <c r="F315" s="170">
        <v>5491</v>
      </c>
      <c r="G315" s="170">
        <v>5491</v>
      </c>
      <c r="H315" s="31"/>
      <c r="I315" s="31"/>
      <c r="J315" s="31"/>
      <c r="K315" s="31"/>
      <c r="L315" s="31"/>
      <c r="M315" s="31"/>
      <c r="N315" s="31"/>
      <c r="O315" s="31"/>
      <c r="P315" s="31"/>
      <c r="Q315" s="60">
        <f t="shared" si="4"/>
        <v>0</v>
      </c>
      <c r="R315" s="17"/>
      <c r="S315" s="19"/>
      <c r="T315" s="18"/>
      <c r="U315" s="18"/>
      <c r="V315" s="16"/>
      <c r="W315" s="16"/>
      <c r="X315" s="16"/>
    </row>
    <row r="316" spans="1:24" ht="36" x14ac:dyDescent="0.25">
      <c r="A316" s="166">
        <v>299</v>
      </c>
      <c r="B316" s="138" t="s">
        <v>802</v>
      </c>
      <c r="C316" s="133" t="s">
        <v>856</v>
      </c>
      <c r="D316" s="170">
        <v>10472</v>
      </c>
      <c r="E316" s="170">
        <v>10472</v>
      </c>
      <c r="F316" s="170">
        <v>10472</v>
      </c>
      <c r="G316" s="170">
        <v>10472</v>
      </c>
      <c r="H316" s="31"/>
      <c r="I316" s="31"/>
      <c r="J316" s="31"/>
      <c r="K316" s="31"/>
      <c r="L316" s="31"/>
      <c r="M316" s="31"/>
      <c r="N316" s="31"/>
      <c r="O316" s="31"/>
      <c r="P316" s="31"/>
      <c r="Q316" s="60">
        <f t="shared" si="4"/>
        <v>0</v>
      </c>
      <c r="R316" s="17"/>
      <c r="S316" s="19"/>
      <c r="T316" s="18"/>
      <c r="U316" s="18"/>
      <c r="V316" s="16"/>
      <c r="W316" s="16"/>
      <c r="X316" s="16"/>
    </row>
    <row r="317" spans="1:24" ht="36" x14ac:dyDescent="0.25">
      <c r="A317" s="166">
        <v>300</v>
      </c>
      <c r="B317" s="131" t="s">
        <v>803</v>
      </c>
      <c r="C317" s="133" t="s">
        <v>856</v>
      </c>
      <c r="D317" s="170">
        <v>15453</v>
      </c>
      <c r="E317" s="170">
        <v>15453</v>
      </c>
      <c r="F317" s="170">
        <v>15453</v>
      </c>
      <c r="G317" s="170">
        <v>15453</v>
      </c>
      <c r="H317" s="31"/>
      <c r="I317" s="31"/>
      <c r="J317" s="31"/>
      <c r="K317" s="31"/>
      <c r="L317" s="31"/>
      <c r="M317" s="31"/>
      <c r="N317" s="31"/>
      <c r="O317" s="31"/>
      <c r="P317" s="31"/>
      <c r="Q317" s="60">
        <f t="shared" si="4"/>
        <v>0</v>
      </c>
      <c r="R317" s="17"/>
      <c r="S317" s="19"/>
      <c r="T317" s="18"/>
      <c r="U317" s="18"/>
      <c r="V317" s="16"/>
      <c r="W317" s="16"/>
      <c r="X317" s="16"/>
    </row>
    <row r="318" spans="1:24" ht="48" x14ac:dyDescent="0.25">
      <c r="A318" s="166">
        <v>301</v>
      </c>
      <c r="B318" s="131" t="s">
        <v>804</v>
      </c>
      <c r="C318" s="133" t="s">
        <v>856</v>
      </c>
      <c r="D318" s="170">
        <v>5491</v>
      </c>
      <c r="E318" s="170">
        <v>5491</v>
      </c>
      <c r="F318" s="170">
        <v>5491</v>
      </c>
      <c r="G318" s="170">
        <v>5491</v>
      </c>
      <c r="H318" s="31"/>
      <c r="I318" s="31"/>
      <c r="J318" s="31"/>
      <c r="K318" s="31"/>
      <c r="L318" s="31"/>
      <c r="M318" s="31"/>
      <c r="N318" s="31"/>
      <c r="O318" s="31"/>
      <c r="P318" s="31"/>
      <c r="Q318" s="60">
        <f t="shared" si="4"/>
        <v>0</v>
      </c>
      <c r="R318" s="17"/>
      <c r="S318" s="19"/>
      <c r="T318" s="18"/>
      <c r="U318" s="18"/>
      <c r="V318" s="16"/>
      <c r="W318" s="16"/>
      <c r="X318" s="16"/>
    </row>
    <row r="319" spans="1:24" ht="48" x14ac:dyDescent="0.25">
      <c r="A319" s="166">
        <v>302</v>
      </c>
      <c r="B319" s="131" t="s">
        <v>805</v>
      </c>
      <c r="C319" s="133" t="s">
        <v>856</v>
      </c>
      <c r="D319" s="170">
        <v>10472</v>
      </c>
      <c r="E319" s="170">
        <v>10472</v>
      </c>
      <c r="F319" s="170">
        <v>10472</v>
      </c>
      <c r="G319" s="170">
        <v>10472</v>
      </c>
      <c r="H319" s="31"/>
      <c r="I319" s="31"/>
      <c r="J319" s="31"/>
      <c r="K319" s="31"/>
      <c r="L319" s="31"/>
      <c r="M319" s="31"/>
      <c r="N319" s="31"/>
      <c r="O319" s="31"/>
      <c r="P319" s="31"/>
      <c r="Q319" s="60">
        <f t="shared" si="4"/>
        <v>0</v>
      </c>
      <c r="R319" s="17"/>
      <c r="S319" s="19"/>
      <c r="T319" s="18"/>
      <c r="U319" s="18"/>
      <c r="V319" s="16"/>
      <c r="W319" s="16"/>
      <c r="X319" s="16"/>
    </row>
    <row r="320" spans="1:24" ht="48" x14ac:dyDescent="0.25">
      <c r="A320" s="166">
        <v>303</v>
      </c>
      <c r="B320" s="131" t="s">
        <v>806</v>
      </c>
      <c r="C320" s="133" t="s">
        <v>856</v>
      </c>
      <c r="D320" s="170">
        <v>15453</v>
      </c>
      <c r="E320" s="170">
        <v>15453</v>
      </c>
      <c r="F320" s="170">
        <v>15453</v>
      </c>
      <c r="G320" s="170">
        <v>15453</v>
      </c>
      <c r="H320" s="31"/>
      <c r="I320" s="31"/>
      <c r="J320" s="31"/>
      <c r="K320" s="31"/>
      <c r="L320" s="31"/>
      <c r="M320" s="31"/>
      <c r="N320" s="31"/>
      <c r="O320" s="31"/>
      <c r="P320" s="31"/>
      <c r="Q320" s="60">
        <f t="shared" si="4"/>
        <v>0</v>
      </c>
      <c r="R320" s="17"/>
      <c r="S320" s="19"/>
      <c r="T320" s="18"/>
      <c r="U320" s="18"/>
      <c r="V320" s="16"/>
      <c r="W320" s="16"/>
      <c r="X320" s="16"/>
    </row>
    <row r="321" spans="1:24" x14ac:dyDescent="0.25">
      <c r="A321" s="166">
        <v>304</v>
      </c>
      <c r="B321" s="138" t="s">
        <v>1101</v>
      </c>
      <c r="C321" s="133" t="s">
        <v>856</v>
      </c>
      <c r="D321" s="170">
        <v>4981</v>
      </c>
      <c r="E321" s="170">
        <v>4981</v>
      </c>
      <c r="F321" s="170">
        <v>4981</v>
      </c>
      <c r="G321" s="170">
        <v>4981</v>
      </c>
      <c r="H321" s="31"/>
      <c r="I321" s="31"/>
      <c r="J321" s="31"/>
      <c r="K321" s="31"/>
      <c r="L321" s="31"/>
      <c r="M321" s="31"/>
      <c r="N321" s="31"/>
      <c r="O321" s="31"/>
      <c r="P321" s="31"/>
      <c r="Q321" s="60">
        <f t="shared" si="4"/>
        <v>0</v>
      </c>
      <c r="R321" s="17"/>
      <c r="S321" s="19"/>
      <c r="T321" s="18"/>
      <c r="U321" s="18"/>
      <c r="V321" s="16"/>
      <c r="W321" s="16"/>
      <c r="X321" s="16"/>
    </row>
    <row r="322" spans="1:24" x14ac:dyDescent="0.25">
      <c r="A322" s="166">
        <v>305</v>
      </c>
      <c r="B322" s="138" t="s">
        <v>1102</v>
      </c>
      <c r="C322" s="133" t="s">
        <v>856</v>
      </c>
      <c r="D322" s="170">
        <v>9961</v>
      </c>
      <c r="E322" s="170">
        <v>9961</v>
      </c>
      <c r="F322" s="170">
        <v>9961</v>
      </c>
      <c r="G322" s="170">
        <v>9961</v>
      </c>
      <c r="H322" s="31"/>
      <c r="I322" s="31"/>
      <c r="J322" s="31"/>
      <c r="K322" s="31"/>
      <c r="L322" s="31"/>
      <c r="M322" s="31"/>
      <c r="N322" s="31"/>
      <c r="O322" s="31"/>
      <c r="P322" s="31"/>
      <c r="Q322" s="60">
        <f t="shared" si="4"/>
        <v>0</v>
      </c>
      <c r="R322" s="17"/>
      <c r="S322" s="19"/>
      <c r="T322" s="18"/>
      <c r="U322" s="18"/>
      <c r="V322" s="16"/>
      <c r="W322" s="16"/>
      <c r="X322" s="16"/>
    </row>
    <row r="323" spans="1:24" x14ac:dyDescent="0.25">
      <c r="A323" s="166">
        <v>306</v>
      </c>
      <c r="B323" s="138" t="s">
        <v>1103</v>
      </c>
      <c r="C323" s="133" t="s">
        <v>856</v>
      </c>
      <c r="D323" s="170">
        <v>14943</v>
      </c>
      <c r="E323" s="170">
        <v>14943</v>
      </c>
      <c r="F323" s="170">
        <v>14943</v>
      </c>
      <c r="G323" s="170">
        <v>14943</v>
      </c>
      <c r="H323" s="31"/>
      <c r="I323" s="31"/>
      <c r="J323" s="31"/>
      <c r="K323" s="31"/>
      <c r="L323" s="31"/>
      <c r="M323" s="31"/>
      <c r="N323" s="31"/>
      <c r="O323" s="31"/>
      <c r="P323" s="31"/>
      <c r="Q323" s="60">
        <f t="shared" si="4"/>
        <v>0</v>
      </c>
      <c r="R323" s="17"/>
      <c r="S323" s="19"/>
      <c r="T323" s="18"/>
      <c r="U323" s="18"/>
      <c r="V323" s="16"/>
      <c r="W323" s="16"/>
      <c r="X323" s="16"/>
    </row>
    <row r="324" spans="1:24" x14ac:dyDescent="0.25">
      <c r="A324" s="166">
        <v>307</v>
      </c>
      <c r="B324" s="138" t="s">
        <v>1104</v>
      </c>
      <c r="C324" s="133" t="s">
        <v>856</v>
      </c>
      <c r="D324" s="170">
        <v>28865</v>
      </c>
      <c r="E324" s="170">
        <v>28865</v>
      </c>
      <c r="F324" s="170">
        <v>28865</v>
      </c>
      <c r="G324" s="170">
        <v>28865</v>
      </c>
      <c r="H324" s="31"/>
      <c r="I324" s="31"/>
      <c r="J324" s="31"/>
      <c r="K324" s="31"/>
      <c r="L324" s="31"/>
      <c r="M324" s="31"/>
      <c r="N324" s="31"/>
      <c r="O324" s="31"/>
      <c r="P324" s="31"/>
      <c r="Q324" s="60">
        <f t="shared" si="4"/>
        <v>0</v>
      </c>
      <c r="R324" s="17"/>
      <c r="S324" s="19"/>
      <c r="T324" s="18"/>
      <c r="U324" s="18"/>
      <c r="V324" s="16"/>
      <c r="W324" s="16"/>
      <c r="X324" s="16"/>
    </row>
    <row r="325" spans="1:24" x14ac:dyDescent="0.25">
      <c r="A325" s="166">
        <v>308</v>
      </c>
      <c r="B325" s="138" t="s">
        <v>714</v>
      </c>
      <c r="C325" s="133" t="s">
        <v>856</v>
      </c>
      <c r="D325" s="170">
        <v>7663</v>
      </c>
      <c r="E325" s="170">
        <v>7663</v>
      </c>
      <c r="F325" s="170">
        <v>7663</v>
      </c>
      <c r="G325" s="170">
        <v>7663</v>
      </c>
      <c r="H325" s="31"/>
      <c r="I325" s="31"/>
      <c r="J325" s="31"/>
      <c r="K325" s="31"/>
      <c r="L325" s="31"/>
      <c r="M325" s="31"/>
      <c r="N325" s="31"/>
      <c r="O325" s="31"/>
      <c r="P325" s="31"/>
      <c r="Q325" s="60">
        <f t="shared" si="4"/>
        <v>0</v>
      </c>
      <c r="R325" s="17"/>
      <c r="S325" s="19"/>
      <c r="T325" s="18"/>
      <c r="U325" s="18"/>
      <c r="V325" s="16"/>
      <c r="W325" s="16"/>
      <c r="X325" s="16"/>
    </row>
    <row r="326" spans="1:24" x14ac:dyDescent="0.25">
      <c r="A326" s="166">
        <v>309</v>
      </c>
      <c r="B326" s="138" t="s">
        <v>715</v>
      </c>
      <c r="C326" s="133" t="s">
        <v>856</v>
      </c>
      <c r="D326" s="170">
        <v>9962</v>
      </c>
      <c r="E326" s="170">
        <v>9962</v>
      </c>
      <c r="F326" s="170">
        <v>9962</v>
      </c>
      <c r="G326" s="170">
        <v>9962</v>
      </c>
      <c r="H326" s="31"/>
      <c r="I326" s="31"/>
      <c r="J326" s="31"/>
      <c r="K326" s="31"/>
      <c r="L326" s="31"/>
      <c r="M326" s="31"/>
      <c r="N326" s="31"/>
      <c r="O326" s="31"/>
      <c r="P326" s="31"/>
      <c r="Q326" s="60">
        <f t="shared" si="4"/>
        <v>0</v>
      </c>
      <c r="R326" s="17"/>
      <c r="S326" s="19"/>
      <c r="T326" s="18"/>
      <c r="U326" s="18"/>
      <c r="V326" s="16"/>
      <c r="W326" s="16"/>
      <c r="X326" s="16"/>
    </row>
    <row r="327" spans="1:24" x14ac:dyDescent="0.25">
      <c r="A327" s="166">
        <v>310</v>
      </c>
      <c r="B327" s="138" t="s">
        <v>716</v>
      </c>
      <c r="C327" s="133" t="s">
        <v>856</v>
      </c>
      <c r="D327" s="170">
        <v>19923</v>
      </c>
      <c r="E327" s="170">
        <v>19923</v>
      </c>
      <c r="F327" s="170">
        <v>19923</v>
      </c>
      <c r="G327" s="170">
        <v>19923</v>
      </c>
      <c r="H327" s="31"/>
      <c r="I327" s="31"/>
      <c r="J327" s="31"/>
      <c r="K327" s="31"/>
      <c r="L327" s="31"/>
      <c r="M327" s="31"/>
      <c r="N327" s="31"/>
      <c r="O327" s="31"/>
      <c r="P327" s="31"/>
      <c r="Q327" s="60">
        <f t="shared" si="4"/>
        <v>0</v>
      </c>
      <c r="R327" s="17"/>
      <c r="S327" s="19"/>
      <c r="T327" s="18"/>
      <c r="U327" s="18"/>
      <c r="V327" s="16"/>
      <c r="W327" s="16"/>
      <c r="X327" s="16"/>
    </row>
    <row r="328" spans="1:24" x14ac:dyDescent="0.25">
      <c r="A328" s="166">
        <v>311</v>
      </c>
      <c r="B328" s="138" t="s">
        <v>717</v>
      </c>
      <c r="C328" s="133" t="s">
        <v>856</v>
      </c>
      <c r="D328" s="170">
        <v>29885</v>
      </c>
      <c r="E328" s="170">
        <v>29885</v>
      </c>
      <c r="F328" s="170">
        <v>29885</v>
      </c>
      <c r="G328" s="170">
        <v>29885</v>
      </c>
      <c r="H328" s="31"/>
      <c r="I328" s="31"/>
      <c r="J328" s="31"/>
      <c r="K328" s="31"/>
      <c r="L328" s="31"/>
      <c r="M328" s="31"/>
      <c r="N328" s="31"/>
      <c r="O328" s="31"/>
      <c r="P328" s="31"/>
      <c r="Q328" s="60">
        <f t="shared" si="4"/>
        <v>0</v>
      </c>
      <c r="R328" s="17"/>
      <c r="S328" s="19"/>
      <c r="T328" s="18"/>
      <c r="U328" s="18"/>
      <c r="V328" s="16"/>
      <c r="W328" s="16"/>
      <c r="X328" s="16"/>
    </row>
    <row r="329" spans="1:24" x14ac:dyDescent="0.25">
      <c r="A329" s="166">
        <v>312</v>
      </c>
      <c r="B329" s="138" t="s">
        <v>718</v>
      </c>
      <c r="C329" s="133" t="s">
        <v>856</v>
      </c>
      <c r="D329" s="170">
        <v>6385</v>
      </c>
      <c r="E329" s="170">
        <v>6385</v>
      </c>
      <c r="F329" s="170">
        <v>6385</v>
      </c>
      <c r="G329" s="170">
        <v>6385</v>
      </c>
      <c r="H329" s="31"/>
      <c r="I329" s="31"/>
      <c r="J329" s="31"/>
      <c r="K329" s="31"/>
      <c r="L329" s="31"/>
      <c r="M329" s="31"/>
      <c r="N329" s="31"/>
      <c r="O329" s="31"/>
      <c r="P329" s="31"/>
      <c r="Q329" s="60">
        <f t="shared" si="4"/>
        <v>0</v>
      </c>
      <c r="R329" s="17"/>
      <c r="S329" s="19"/>
      <c r="T329" s="18"/>
      <c r="U329" s="18"/>
      <c r="V329" s="16"/>
      <c r="W329" s="16"/>
      <c r="X329" s="16"/>
    </row>
    <row r="330" spans="1:24" x14ac:dyDescent="0.25">
      <c r="A330" s="166">
        <v>313</v>
      </c>
      <c r="B330" s="138" t="s">
        <v>719</v>
      </c>
      <c r="C330" s="133" t="s">
        <v>856</v>
      </c>
      <c r="D330" s="170">
        <v>8173</v>
      </c>
      <c r="E330" s="170">
        <v>8173</v>
      </c>
      <c r="F330" s="170">
        <v>8173</v>
      </c>
      <c r="G330" s="170">
        <v>8173</v>
      </c>
      <c r="H330" s="31"/>
      <c r="I330" s="31"/>
      <c r="J330" s="31"/>
      <c r="K330" s="31"/>
      <c r="L330" s="31"/>
      <c r="M330" s="31"/>
      <c r="N330" s="31"/>
      <c r="O330" s="31"/>
      <c r="P330" s="31"/>
      <c r="Q330" s="60">
        <f t="shared" ref="Q330:Q393" si="5">P330/D330</f>
        <v>0</v>
      </c>
      <c r="R330" s="17"/>
      <c r="S330" s="19"/>
      <c r="T330" s="18"/>
      <c r="U330" s="18"/>
      <c r="V330" s="16"/>
      <c r="W330" s="16"/>
      <c r="X330" s="16"/>
    </row>
    <row r="331" spans="1:24" x14ac:dyDescent="0.25">
      <c r="A331" s="166">
        <v>314</v>
      </c>
      <c r="B331" s="138" t="s">
        <v>720</v>
      </c>
      <c r="C331" s="133" t="s">
        <v>856</v>
      </c>
      <c r="D331" s="170">
        <v>12260</v>
      </c>
      <c r="E331" s="170">
        <v>12260</v>
      </c>
      <c r="F331" s="170">
        <v>12260</v>
      </c>
      <c r="G331" s="170">
        <v>12260</v>
      </c>
      <c r="H331" s="31"/>
      <c r="I331" s="31"/>
      <c r="J331" s="31"/>
      <c r="K331" s="31"/>
      <c r="L331" s="31"/>
      <c r="M331" s="31"/>
      <c r="N331" s="31"/>
      <c r="O331" s="31"/>
      <c r="P331" s="31"/>
      <c r="Q331" s="60">
        <f t="shared" si="5"/>
        <v>0</v>
      </c>
      <c r="R331" s="17"/>
      <c r="S331" s="19"/>
      <c r="T331" s="18"/>
      <c r="U331" s="18"/>
      <c r="V331" s="16"/>
      <c r="W331" s="16"/>
      <c r="X331" s="16"/>
    </row>
    <row r="332" spans="1:24" x14ac:dyDescent="0.25">
      <c r="A332" s="166">
        <v>315</v>
      </c>
      <c r="B332" s="131" t="s">
        <v>721</v>
      </c>
      <c r="C332" s="133" t="s">
        <v>856</v>
      </c>
      <c r="D332" s="170">
        <v>14942</v>
      </c>
      <c r="E332" s="170">
        <v>14942</v>
      </c>
      <c r="F332" s="170">
        <v>14942</v>
      </c>
      <c r="G332" s="170">
        <v>14942</v>
      </c>
      <c r="H332" s="31"/>
      <c r="I332" s="31"/>
      <c r="J332" s="31"/>
      <c r="K332" s="31"/>
      <c r="L332" s="31"/>
      <c r="M332" s="31"/>
      <c r="N332" s="31"/>
      <c r="O332" s="31"/>
      <c r="P332" s="31"/>
      <c r="Q332" s="60">
        <f t="shared" si="5"/>
        <v>0</v>
      </c>
      <c r="R332" s="20"/>
      <c r="S332" s="19"/>
      <c r="T332" s="18"/>
      <c r="U332" s="18"/>
      <c r="V332" s="16"/>
      <c r="W332" s="16"/>
      <c r="X332" s="16"/>
    </row>
    <row r="333" spans="1:24" x14ac:dyDescent="0.25">
      <c r="A333" s="166">
        <v>316</v>
      </c>
      <c r="B333" s="131" t="s">
        <v>807</v>
      </c>
      <c r="C333" s="133" t="s">
        <v>856</v>
      </c>
      <c r="D333" s="170">
        <v>19923</v>
      </c>
      <c r="E333" s="170">
        <v>19923</v>
      </c>
      <c r="F333" s="170">
        <v>19923</v>
      </c>
      <c r="G333" s="170">
        <v>19923</v>
      </c>
      <c r="H333" s="31"/>
      <c r="I333" s="31"/>
      <c r="J333" s="31"/>
      <c r="K333" s="31"/>
      <c r="L333" s="31"/>
      <c r="M333" s="31"/>
      <c r="N333" s="31"/>
      <c r="O333" s="31"/>
      <c r="P333" s="31"/>
      <c r="Q333" s="60">
        <f t="shared" si="5"/>
        <v>0</v>
      </c>
      <c r="R333" s="17"/>
      <c r="S333" s="22"/>
      <c r="T333" s="25"/>
      <c r="U333" s="25"/>
      <c r="V333" s="16"/>
      <c r="W333" s="16"/>
      <c r="X333" s="16"/>
    </row>
    <row r="334" spans="1:24" x14ac:dyDescent="0.25">
      <c r="A334" s="166">
        <v>317</v>
      </c>
      <c r="B334" s="138" t="s">
        <v>722</v>
      </c>
      <c r="C334" s="133" t="s">
        <v>856</v>
      </c>
      <c r="D334" s="170">
        <v>29885</v>
      </c>
      <c r="E334" s="170">
        <v>29885</v>
      </c>
      <c r="F334" s="170">
        <v>29885</v>
      </c>
      <c r="G334" s="170">
        <v>29885</v>
      </c>
      <c r="H334" s="31"/>
      <c r="I334" s="31"/>
      <c r="J334" s="31"/>
      <c r="K334" s="31"/>
      <c r="L334" s="31"/>
      <c r="M334" s="31"/>
      <c r="N334" s="31"/>
      <c r="O334" s="31"/>
      <c r="P334" s="31"/>
      <c r="Q334" s="60">
        <f t="shared" si="5"/>
        <v>0</v>
      </c>
      <c r="R334" s="17"/>
      <c r="S334" s="22"/>
      <c r="T334" s="25"/>
      <c r="U334" s="25"/>
      <c r="V334" s="16"/>
      <c r="W334" s="16"/>
      <c r="X334" s="16"/>
    </row>
    <row r="335" spans="1:24" ht="36" x14ac:dyDescent="0.25">
      <c r="A335" s="166">
        <v>318</v>
      </c>
      <c r="B335" s="138" t="s">
        <v>808</v>
      </c>
      <c r="C335" s="133" t="s">
        <v>856</v>
      </c>
      <c r="D335" s="170">
        <v>4981</v>
      </c>
      <c r="E335" s="170">
        <v>4981</v>
      </c>
      <c r="F335" s="170">
        <v>4981</v>
      </c>
      <c r="G335" s="170">
        <v>4981</v>
      </c>
      <c r="H335" s="31"/>
      <c r="I335" s="31"/>
      <c r="J335" s="31"/>
      <c r="K335" s="31"/>
      <c r="L335" s="31"/>
      <c r="M335" s="31"/>
      <c r="N335" s="31"/>
      <c r="O335" s="31"/>
      <c r="P335" s="31"/>
      <c r="Q335" s="60">
        <f t="shared" si="5"/>
        <v>0</v>
      </c>
      <c r="R335" s="17"/>
      <c r="S335" s="22"/>
      <c r="T335" s="17"/>
      <c r="U335" s="25"/>
      <c r="V335" s="16"/>
      <c r="W335" s="16"/>
      <c r="X335" s="16"/>
    </row>
    <row r="336" spans="1:24" ht="36" x14ac:dyDescent="0.25">
      <c r="A336" s="166">
        <v>319</v>
      </c>
      <c r="B336" s="138" t="s">
        <v>809</v>
      </c>
      <c r="C336" s="133" t="s">
        <v>856</v>
      </c>
      <c r="D336" s="170">
        <v>7663</v>
      </c>
      <c r="E336" s="170">
        <v>7663</v>
      </c>
      <c r="F336" s="170">
        <v>7663</v>
      </c>
      <c r="G336" s="170">
        <v>7663</v>
      </c>
      <c r="H336" s="31"/>
      <c r="I336" s="31"/>
      <c r="J336" s="31"/>
      <c r="K336" s="31"/>
      <c r="L336" s="31"/>
      <c r="M336" s="31"/>
      <c r="N336" s="31"/>
      <c r="O336" s="31"/>
      <c r="P336" s="31"/>
      <c r="Q336" s="60">
        <f t="shared" si="5"/>
        <v>0</v>
      </c>
      <c r="R336" s="17"/>
      <c r="S336" s="22"/>
      <c r="T336" s="17"/>
      <c r="U336" s="25"/>
      <c r="V336" s="16"/>
      <c r="W336" s="16"/>
      <c r="X336" s="16"/>
    </row>
    <row r="337" spans="1:24" ht="24" x14ac:dyDescent="0.25">
      <c r="A337" s="166">
        <v>320</v>
      </c>
      <c r="B337" s="131" t="s">
        <v>723</v>
      </c>
      <c r="C337" s="133" t="s">
        <v>856</v>
      </c>
      <c r="D337" s="170">
        <v>9962</v>
      </c>
      <c r="E337" s="170">
        <v>9962</v>
      </c>
      <c r="F337" s="170">
        <v>9962</v>
      </c>
      <c r="G337" s="170">
        <v>9962</v>
      </c>
      <c r="H337" s="31"/>
      <c r="I337" s="31"/>
      <c r="J337" s="31"/>
      <c r="K337" s="31"/>
      <c r="L337" s="31"/>
      <c r="M337" s="31"/>
      <c r="N337" s="31"/>
      <c r="O337" s="31"/>
      <c r="P337" s="31"/>
      <c r="Q337" s="60">
        <f t="shared" si="5"/>
        <v>0</v>
      </c>
      <c r="R337" s="17"/>
      <c r="S337" s="22"/>
      <c r="T337" s="17"/>
      <c r="U337" s="25"/>
      <c r="V337" s="16"/>
      <c r="W337" s="16"/>
      <c r="X337" s="16"/>
    </row>
    <row r="338" spans="1:24" ht="24" x14ac:dyDescent="0.25">
      <c r="A338" s="166">
        <v>321</v>
      </c>
      <c r="B338" s="131" t="s">
        <v>724</v>
      </c>
      <c r="C338" s="133" t="s">
        <v>856</v>
      </c>
      <c r="D338" s="170">
        <v>14942</v>
      </c>
      <c r="E338" s="170">
        <v>14942</v>
      </c>
      <c r="F338" s="170">
        <v>14942</v>
      </c>
      <c r="G338" s="170">
        <v>14942</v>
      </c>
      <c r="H338" s="31"/>
      <c r="I338" s="31"/>
      <c r="J338" s="31"/>
      <c r="K338" s="31"/>
      <c r="L338" s="31"/>
      <c r="M338" s="31"/>
      <c r="N338" s="31"/>
      <c r="O338" s="31"/>
      <c r="P338" s="31"/>
      <c r="Q338" s="60">
        <f t="shared" si="5"/>
        <v>0</v>
      </c>
      <c r="R338" s="17"/>
      <c r="S338" s="22"/>
      <c r="T338" s="25"/>
      <c r="U338" s="25"/>
      <c r="V338" s="16"/>
      <c r="W338" s="16"/>
      <c r="X338" s="16"/>
    </row>
    <row r="339" spans="1:24" x14ac:dyDescent="0.25">
      <c r="A339" s="166">
        <v>322</v>
      </c>
      <c r="B339" s="131" t="s">
        <v>810</v>
      </c>
      <c r="C339" s="133" t="s">
        <v>856</v>
      </c>
      <c r="D339" s="170">
        <v>14942</v>
      </c>
      <c r="E339" s="170">
        <v>14942</v>
      </c>
      <c r="F339" s="170">
        <v>14942</v>
      </c>
      <c r="G339" s="170">
        <v>14942</v>
      </c>
      <c r="H339" s="31"/>
      <c r="I339" s="31"/>
      <c r="J339" s="31"/>
      <c r="K339" s="31"/>
      <c r="L339" s="31"/>
      <c r="M339" s="31"/>
      <c r="N339" s="31"/>
      <c r="O339" s="31"/>
      <c r="P339" s="31"/>
      <c r="Q339" s="60">
        <f t="shared" si="5"/>
        <v>0</v>
      </c>
      <c r="R339" s="17"/>
      <c r="S339" s="22"/>
      <c r="T339" s="25"/>
      <c r="U339" s="25"/>
      <c r="V339" s="16"/>
      <c r="W339" s="16"/>
      <c r="X339" s="16"/>
    </row>
    <row r="340" spans="1:24" ht="24" x14ac:dyDescent="0.25">
      <c r="A340" s="166">
        <v>323</v>
      </c>
      <c r="B340" s="131" t="s">
        <v>725</v>
      </c>
      <c r="C340" s="133" t="s">
        <v>856</v>
      </c>
      <c r="D340" s="170">
        <v>19413</v>
      </c>
      <c r="E340" s="170">
        <v>19413</v>
      </c>
      <c r="F340" s="170">
        <v>19413</v>
      </c>
      <c r="G340" s="170">
        <v>19413</v>
      </c>
      <c r="H340" s="31"/>
      <c r="I340" s="31"/>
      <c r="J340" s="31"/>
      <c r="K340" s="31"/>
      <c r="L340" s="31"/>
      <c r="M340" s="31"/>
      <c r="N340" s="31"/>
      <c r="O340" s="31"/>
      <c r="P340" s="31"/>
      <c r="Q340" s="60">
        <f t="shared" si="5"/>
        <v>0</v>
      </c>
      <c r="R340" s="17"/>
      <c r="S340" s="22"/>
      <c r="T340" s="25"/>
      <c r="U340" s="25"/>
      <c r="V340" s="16"/>
      <c r="W340" s="16"/>
      <c r="X340" s="16"/>
    </row>
    <row r="341" spans="1:24" ht="24" x14ac:dyDescent="0.25">
      <c r="A341" s="166">
        <v>324</v>
      </c>
      <c r="B341" s="131" t="s">
        <v>811</v>
      </c>
      <c r="C341" s="133" t="s">
        <v>856</v>
      </c>
      <c r="D341" s="170">
        <v>24394</v>
      </c>
      <c r="E341" s="170">
        <v>24394</v>
      </c>
      <c r="F341" s="170">
        <v>24394</v>
      </c>
      <c r="G341" s="170">
        <v>24394</v>
      </c>
      <c r="H341" s="31"/>
      <c r="I341" s="31"/>
      <c r="J341" s="31"/>
      <c r="K341" s="31"/>
      <c r="L341" s="31"/>
      <c r="M341" s="31"/>
      <c r="N341" s="31"/>
      <c r="O341" s="31"/>
      <c r="P341" s="31"/>
      <c r="Q341" s="60">
        <f t="shared" si="5"/>
        <v>0</v>
      </c>
      <c r="R341" s="17"/>
      <c r="S341" s="22"/>
      <c r="T341" s="25"/>
      <c r="U341" s="25"/>
      <c r="V341" s="16"/>
      <c r="W341" s="16"/>
      <c r="X341" s="16"/>
    </row>
    <row r="342" spans="1:24" ht="24" x14ac:dyDescent="0.25">
      <c r="A342" s="166">
        <v>325</v>
      </c>
      <c r="B342" s="131" t="s">
        <v>812</v>
      </c>
      <c r="C342" s="133" t="s">
        <v>856</v>
      </c>
      <c r="D342" s="170">
        <v>34356</v>
      </c>
      <c r="E342" s="170">
        <v>34356</v>
      </c>
      <c r="F342" s="170">
        <v>34356</v>
      </c>
      <c r="G342" s="170">
        <v>34356</v>
      </c>
      <c r="H342" s="31"/>
      <c r="I342" s="31"/>
      <c r="J342" s="31"/>
      <c r="K342" s="31"/>
      <c r="L342" s="31"/>
      <c r="M342" s="31"/>
      <c r="N342" s="31"/>
      <c r="O342" s="31"/>
      <c r="P342" s="31"/>
      <c r="Q342" s="60">
        <f t="shared" si="5"/>
        <v>0</v>
      </c>
      <c r="R342" s="17"/>
      <c r="S342" s="22"/>
      <c r="T342" s="25"/>
      <c r="U342" s="25"/>
      <c r="V342" s="16"/>
      <c r="W342" s="16"/>
      <c r="X342" s="16"/>
    </row>
    <row r="343" spans="1:24" ht="23.4" customHeight="1" x14ac:dyDescent="0.25">
      <c r="A343" s="166">
        <v>326</v>
      </c>
      <c r="B343" s="131" t="s">
        <v>726</v>
      </c>
      <c r="C343" s="133" t="s">
        <v>856</v>
      </c>
      <c r="D343" s="170">
        <v>11750</v>
      </c>
      <c r="E343" s="170">
        <v>11750</v>
      </c>
      <c r="F343" s="170">
        <v>11750</v>
      </c>
      <c r="G343" s="170">
        <v>11750</v>
      </c>
      <c r="H343" s="31"/>
      <c r="I343" s="31"/>
      <c r="J343" s="31"/>
      <c r="K343" s="31"/>
      <c r="L343" s="31"/>
      <c r="M343" s="31"/>
      <c r="N343" s="31"/>
      <c r="O343" s="31"/>
      <c r="P343" s="31"/>
      <c r="Q343" s="60">
        <f t="shared" si="5"/>
        <v>0</v>
      </c>
      <c r="R343" s="17"/>
      <c r="S343" s="22"/>
      <c r="T343" s="25"/>
      <c r="U343" s="25"/>
      <c r="V343" s="16"/>
      <c r="W343" s="16"/>
      <c r="X343" s="16"/>
    </row>
    <row r="344" spans="1:24" ht="24" x14ac:dyDescent="0.25">
      <c r="A344" s="166">
        <v>327</v>
      </c>
      <c r="B344" s="131" t="s">
        <v>813</v>
      </c>
      <c r="C344" s="133" t="s">
        <v>856</v>
      </c>
      <c r="D344" s="170">
        <v>14943</v>
      </c>
      <c r="E344" s="170">
        <v>14943</v>
      </c>
      <c r="F344" s="170">
        <v>14943</v>
      </c>
      <c r="G344" s="170">
        <v>14943</v>
      </c>
      <c r="H344" s="31"/>
      <c r="I344" s="31"/>
      <c r="J344" s="31"/>
      <c r="K344" s="31"/>
      <c r="L344" s="31"/>
      <c r="M344" s="31"/>
      <c r="N344" s="31"/>
      <c r="O344" s="31"/>
      <c r="P344" s="31"/>
      <c r="Q344" s="60">
        <f t="shared" si="5"/>
        <v>0</v>
      </c>
      <c r="R344" s="17"/>
      <c r="S344" s="22"/>
      <c r="T344" s="25"/>
      <c r="U344" s="25"/>
      <c r="V344" s="16"/>
      <c r="W344" s="16"/>
      <c r="X344" s="16"/>
    </row>
    <row r="345" spans="1:24" ht="24" x14ac:dyDescent="0.25">
      <c r="A345" s="166">
        <v>328</v>
      </c>
      <c r="B345" s="131" t="s">
        <v>727</v>
      </c>
      <c r="C345" s="133" t="s">
        <v>856</v>
      </c>
      <c r="D345" s="170">
        <v>19923</v>
      </c>
      <c r="E345" s="170">
        <v>19923</v>
      </c>
      <c r="F345" s="170">
        <v>19923</v>
      </c>
      <c r="G345" s="170">
        <v>19923</v>
      </c>
      <c r="H345" s="31"/>
      <c r="I345" s="31"/>
      <c r="J345" s="31"/>
      <c r="K345" s="31"/>
      <c r="L345" s="31"/>
      <c r="M345" s="31"/>
      <c r="N345" s="31"/>
      <c r="O345" s="31"/>
      <c r="P345" s="31"/>
      <c r="Q345" s="60">
        <f t="shared" si="5"/>
        <v>0</v>
      </c>
      <c r="R345" s="17"/>
      <c r="S345" s="22"/>
      <c r="T345" s="25"/>
      <c r="U345" s="25"/>
      <c r="V345" s="16"/>
      <c r="W345" s="16"/>
      <c r="X345" s="16"/>
    </row>
    <row r="346" spans="1:24" ht="24" x14ac:dyDescent="0.25">
      <c r="A346" s="166">
        <v>329</v>
      </c>
      <c r="B346" s="131" t="s">
        <v>728</v>
      </c>
      <c r="C346" s="133" t="s">
        <v>856</v>
      </c>
      <c r="D346" s="170">
        <v>29885</v>
      </c>
      <c r="E346" s="170">
        <v>29885</v>
      </c>
      <c r="F346" s="170">
        <v>29885</v>
      </c>
      <c r="G346" s="170">
        <v>29885</v>
      </c>
      <c r="H346" s="31"/>
      <c r="I346" s="31"/>
      <c r="J346" s="31"/>
      <c r="K346" s="31"/>
      <c r="L346" s="31"/>
      <c r="M346" s="31"/>
      <c r="N346" s="31"/>
      <c r="O346" s="31"/>
      <c r="P346" s="31"/>
      <c r="Q346" s="60">
        <f t="shared" si="5"/>
        <v>0</v>
      </c>
      <c r="R346" s="17"/>
      <c r="S346" s="22"/>
      <c r="T346" s="25"/>
      <c r="U346" s="25"/>
      <c r="V346" s="16"/>
      <c r="W346" s="16"/>
      <c r="X346" s="16"/>
    </row>
    <row r="347" spans="1:24" ht="24" x14ac:dyDescent="0.25">
      <c r="A347" s="166">
        <v>330</v>
      </c>
      <c r="B347" s="131" t="s">
        <v>729</v>
      </c>
      <c r="C347" s="133" t="s">
        <v>856</v>
      </c>
      <c r="D347" s="170">
        <v>34356</v>
      </c>
      <c r="E347" s="170">
        <v>34356</v>
      </c>
      <c r="F347" s="170">
        <v>34356</v>
      </c>
      <c r="G347" s="170">
        <v>34356</v>
      </c>
      <c r="H347" s="31"/>
      <c r="I347" s="31"/>
      <c r="J347" s="31"/>
      <c r="K347" s="31"/>
      <c r="L347" s="31"/>
      <c r="M347" s="31"/>
      <c r="N347" s="31"/>
      <c r="O347" s="31"/>
      <c r="P347" s="31"/>
      <c r="Q347" s="60">
        <f t="shared" si="5"/>
        <v>0</v>
      </c>
      <c r="R347" s="17"/>
      <c r="S347" s="22"/>
      <c r="T347" s="25"/>
      <c r="U347" s="25"/>
      <c r="V347" s="16"/>
      <c r="W347" s="16"/>
      <c r="X347" s="16"/>
    </row>
    <row r="348" spans="1:24" ht="46.95" customHeight="1" x14ac:dyDescent="0.25">
      <c r="A348" s="166">
        <v>331</v>
      </c>
      <c r="B348" s="138" t="s">
        <v>814</v>
      </c>
      <c r="C348" s="133" t="s">
        <v>856</v>
      </c>
      <c r="D348" s="170">
        <v>4087</v>
      </c>
      <c r="E348" s="170">
        <v>4087</v>
      </c>
      <c r="F348" s="170">
        <v>4087</v>
      </c>
      <c r="G348" s="170">
        <v>4087</v>
      </c>
      <c r="H348" s="31"/>
      <c r="I348" s="31"/>
      <c r="J348" s="31"/>
      <c r="K348" s="31"/>
      <c r="L348" s="31"/>
      <c r="M348" s="31"/>
      <c r="N348" s="31"/>
      <c r="O348" s="31"/>
      <c r="P348" s="31"/>
      <c r="Q348" s="60">
        <f t="shared" si="5"/>
        <v>0</v>
      </c>
      <c r="R348" s="17"/>
      <c r="S348" s="22"/>
      <c r="T348" s="25"/>
      <c r="U348" s="25"/>
      <c r="V348" s="16"/>
      <c r="W348" s="16"/>
      <c r="X348" s="16"/>
    </row>
    <row r="349" spans="1:24" ht="36" x14ac:dyDescent="0.25">
      <c r="A349" s="166">
        <v>332</v>
      </c>
      <c r="B349" s="138" t="s">
        <v>815</v>
      </c>
      <c r="C349" s="133" t="s">
        <v>856</v>
      </c>
      <c r="D349" s="170">
        <v>8173</v>
      </c>
      <c r="E349" s="170">
        <v>8173</v>
      </c>
      <c r="F349" s="170">
        <v>8173</v>
      </c>
      <c r="G349" s="170">
        <v>8173</v>
      </c>
      <c r="H349" s="31"/>
      <c r="I349" s="31"/>
      <c r="J349" s="31"/>
      <c r="K349" s="31"/>
      <c r="L349" s="31"/>
      <c r="M349" s="31"/>
      <c r="N349" s="31"/>
      <c r="O349" s="31"/>
      <c r="P349" s="31"/>
      <c r="Q349" s="60">
        <f t="shared" si="5"/>
        <v>0</v>
      </c>
      <c r="R349" s="17"/>
      <c r="S349" s="22"/>
      <c r="T349" s="25"/>
      <c r="U349" s="25"/>
      <c r="V349" s="16"/>
      <c r="W349" s="16"/>
      <c r="X349" s="16"/>
    </row>
    <row r="350" spans="1:24" ht="36" x14ac:dyDescent="0.25">
      <c r="A350" s="166">
        <v>333</v>
      </c>
      <c r="B350" s="138" t="s">
        <v>816</v>
      </c>
      <c r="C350" s="133" t="s">
        <v>856</v>
      </c>
      <c r="D350" s="170">
        <v>15837</v>
      </c>
      <c r="E350" s="170">
        <v>15837</v>
      </c>
      <c r="F350" s="170">
        <v>15837</v>
      </c>
      <c r="G350" s="170">
        <v>15837</v>
      </c>
      <c r="H350" s="31"/>
      <c r="I350" s="31"/>
      <c r="J350" s="31"/>
      <c r="K350" s="31"/>
      <c r="L350" s="31"/>
      <c r="M350" s="31"/>
      <c r="N350" s="31"/>
      <c r="O350" s="31"/>
      <c r="P350" s="31"/>
      <c r="Q350" s="60">
        <f t="shared" si="5"/>
        <v>0</v>
      </c>
      <c r="R350" s="17"/>
      <c r="S350" s="22"/>
      <c r="T350" s="25"/>
      <c r="U350" s="25"/>
      <c r="V350" s="16"/>
      <c r="W350" s="16"/>
      <c r="X350" s="16"/>
    </row>
    <row r="351" spans="1:24" ht="46.95" customHeight="1" x14ac:dyDescent="0.25">
      <c r="A351" s="166">
        <v>334</v>
      </c>
      <c r="B351" s="131" t="s">
        <v>817</v>
      </c>
      <c r="C351" s="133" t="s">
        <v>856</v>
      </c>
      <c r="D351" s="170">
        <v>20944</v>
      </c>
      <c r="E351" s="170">
        <v>20944</v>
      </c>
      <c r="F351" s="170">
        <v>20944</v>
      </c>
      <c r="G351" s="170">
        <v>20944</v>
      </c>
      <c r="H351" s="31"/>
      <c r="I351" s="31"/>
      <c r="J351" s="31"/>
      <c r="K351" s="31"/>
      <c r="L351" s="31"/>
      <c r="M351" s="31"/>
      <c r="N351" s="31"/>
      <c r="O351" s="31"/>
      <c r="P351" s="31"/>
      <c r="Q351" s="60">
        <f t="shared" si="5"/>
        <v>0</v>
      </c>
      <c r="R351" s="17"/>
      <c r="S351" s="22"/>
      <c r="T351" s="25"/>
      <c r="U351" s="25"/>
      <c r="V351" s="16"/>
      <c r="W351" s="16"/>
      <c r="X351" s="16"/>
    </row>
    <row r="352" spans="1:24" ht="32.4" customHeight="1" x14ac:dyDescent="0.25">
      <c r="A352" s="166">
        <v>335</v>
      </c>
      <c r="B352" s="131" t="s">
        <v>818</v>
      </c>
      <c r="C352" s="133" t="s">
        <v>856</v>
      </c>
      <c r="D352" s="170">
        <v>9962</v>
      </c>
      <c r="E352" s="170">
        <v>9962</v>
      </c>
      <c r="F352" s="170">
        <v>9962</v>
      </c>
      <c r="G352" s="170">
        <v>9962</v>
      </c>
      <c r="H352" s="31"/>
      <c r="I352" s="31"/>
      <c r="J352" s="31"/>
      <c r="K352" s="31"/>
      <c r="L352" s="31"/>
      <c r="M352" s="31"/>
      <c r="N352" s="31"/>
      <c r="O352" s="31"/>
      <c r="P352" s="31"/>
      <c r="Q352" s="60">
        <f t="shared" si="5"/>
        <v>0</v>
      </c>
      <c r="R352" s="17"/>
      <c r="S352" s="22"/>
      <c r="T352" s="25"/>
      <c r="U352" s="25"/>
      <c r="V352" s="16"/>
      <c r="W352" s="16"/>
      <c r="X352" s="16"/>
    </row>
    <row r="353" spans="1:24" ht="28.2" customHeight="1" x14ac:dyDescent="0.25">
      <c r="A353" s="166">
        <v>336</v>
      </c>
      <c r="B353" s="131" t="s">
        <v>730</v>
      </c>
      <c r="C353" s="133" t="s">
        <v>856</v>
      </c>
      <c r="D353" s="170">
        <v>15453</v>
      </c>
      <c r="E353" s="170">
        <v>15453</v>
      </c>
      <c r="F353" s="170">
        <v>15453</v>
      </c>
      <c r="G353" s="170">
        <v>15453</v>
      </c>
      <c r="H353" s="31"/>
      <c r="I353" s="31"/>
      <c r="J353" s="31"/>
      <c r="K353" s="31"/>
      <c r="L353" s="31"/>
      <c r="M353" s="31"/>
      <c r="N353" s="31"/>
      <c r="O353" s="31"/>
      <c r="P353" s="31"/>
      <c r="Q353" s="60">
        <f t="shared" si="5"/>
        <v>0</v>
      </c>
      <c r="R353" s="20"/>
      <c r="S353" s="20"/>
      <c r="T353" s="18"/>
      <c r="U353" s="18"/>
      <c r="V353" s="16"/>
      <c r="W353" s="16"/>
      <c r="X353" s="16"/>
    </row>
    <row r="354" spans="1:24" ht="28.95" customHeight="1" x14ac:dyDescent="0.25">
      <c r="A354" s="166">
        <v>337</v>
      </c>
      <c r="B354" s="131" t="s">
        <v>731</v>
      </c>
      <c r="C354" s="133" t="s">
        <v>856</v>
      </c>
      <c r="D354" s="170">
        <v>34356</v>
      </c>
      <c r="E354" s="170">
        <v>34356</v>
      </c>
      <c r="F354" s="170">
        <v>34356</v>
      </c>
      <c r="G354" s="170">
        <v>34356</v>
      </c>
      <c r="H354" s="31"/>
      <c r="I354" s="31"/>
      <c r="J354" s="31"/>
      <c r="K354" s="31"/>
      <c r="L354" s="31"/>
      <c r="M354" s="31"/>
      <c r="N354" s="31"/>
      <c r="O354" s="31"/>
      <c r="P354" s="31"/>
      <c r="Q354" s="60">
        <f t="shared" si="5"/>
        <v>0</v>
      </c>
      <c r="R354" s="20"/>
      <c r="S354" s="19"/>
      <c r="T354" s="18"/>
      <c r="U354" s="18"/>
      <c r="V354" s="16"/>
      <c r="W354" s="16"/>
      <c r="X354" s="16"/>
    </row>
    <row r="355" spans="1:24" ht="36.6" customHeight="1" x14ac:dyDescent="0.25">
      <c r="A355" s="166">
        <v>338</v>
      </c>
      <c r="B355" s="131" t="s">
        <v>819</v>
      </c>
      <c r="C355" s="133" t="s">
        <v>856</v>
      </c>
      <c r="D355" s="170">
        <v>5491</v>
      </c>
      <c r="E355" s="170">
        <v>5491</v>
      </c>
      <c r="F355" s="170">
        <v>5491</v>
      </c>
      <c r="G355" s="170">
        <v>5491</v>
      </c>
      <c r="H355" s="31"/>
      <c r="I355" s="31"/>
      <c r="J355" s="31"/>
      <c r="K355" s="31"/>
      <c r="L355" s="31"/>
      <c r="M355" s="31"/>
      <c r="N355" s="31"/>
      <c r="O355" s="31"/>
      <c r="P355" s="31"/>
      <c r="Q355" s="60">
        <f t="shared" si="5"/>
        <v>0</v>
      </c>
      <c r="R355" s="17"/>
      <c r="S355" s="23"/>
      <c r="T355" s="18"/>
      <c r="U355" s="18"/>
      <c r="V355" s="16"/>
      <c r="W355" s="16"/>
      <c r="X355" s="16"/>
    </row>
    <row r="356" spans="1:24" x14ac:dyDescent="0.25">
      <c r="A356" s="166">
        <v>339</v>
      </c>
      <c r="B356" s="131" t="s">
        <v>820</v>
      </c>
      <c r="C356" s="133" t="s">
        <v>856</v>
      </c>
      <c r="D356" s="170">
        <v>19923</v>
      </c>
      <c r="E356" s="170">
        <v>19923</v>
      </c>
      <c r="F356" s="170">
        <v>19923</v>
      </c>
      <c r="G356" s="170">
        <v>19923</v>
      </c>
      <c r="H356" s="31"/>
      <c r="I356" s="31"/>
      <c r="J356" s="31"/>
      <c r="K356" s="31"/>
      <c r="L356" s="31"/>
      <c r="M356" s="31"/>
      <c r="N356" s="31"/>
      <c r="O356" s="31"/>
      <c r="P356" s="31"/>
      <c r="Q356" s="60">
        <f t="shared" si="5"/>
        <v>0</v>
      </c>
      <c r="R356" s="20"/>
      <c r="S356" s="19"/>
      <c r="T356" s="18"/>
      <c r="U356" s="18"/>
      <c r="V356" s="16"/>
      <c r="W356" s="16"/>
      <c r="X356" s="16"/>
    </row>
    <row r="357" spans="1:24" x14ac:dyDescent="0.25">
      <c r="A357" s="166">
        <v>340</v>
      </c>
      <c r="B357" s="131" t="s">
        <v>821</v>
      </c>
      <c r="C357" s="133" t="s">
        <v>856</v>
      </c>
      <c r="D357" s="170">
        <v>28865</v>
      </c>
      <c r="E357" s="170">
        <v>28865</v>
      </c>
      <c r="F357" s="170">
        <v>28865</v>
      </c>
      <c r="G357" s="170">
        <v>28865</v>
      </c>
      <c r="H357" s="31"/>
      <c r="I357" s="31"/>
      <c r="J357" s="31"/>
      <c r="K357" s="31"/>
      <c r="L357" s="31"/>
      <c r="M357" s="31"/>
      <c r="N357" s="31"/>
      <c r="O357" s="31"/>
      <c r="P357" s="31"/>
      <c r="Q357" s="60">
        <f t="shared" si="5"/>
        <v>0</v>
      </c>
      <c r="R357" s="17"/>
      <c r="S357" s="19"/>
      <c r="T357" s="18"/>
      <c r="U357" s="18"/>
      <c r="V357" s="16"/>
      <c r="W357" s="16"/>
      <c r="X357" s="16"/>
    </row>
    <row r="358" spans="1:24" x14ac:dyDescent="0.25">
      <c r="A358" s="166">
        <v>341</v>
      </c>
      <c r="B358" s="131" t="s">
        <v>822</v>
      </c>
      <c r="C358" s="133" t="s">
        <v>856</v>
      </c>
      <c r="D358" s="170">
        <v>38826</v>
      </c>
      <c r="E358" s="170">
        <v>38826</v>
      </c>
      <c r="F358" s="170">
        <v>38826</v>
      </c>
      <c r="G358" s="170">
        <v>38826</v>
      </c>
      <c r="H358" s="31"/>
      <c r="I358" s="31"/>
      <c r="J358" s="31"/>
      <c r="K358" s="31"/>
      <c r="L358" s="31"/>
      <c r="M358" s="31"/>
      <c r="N358" s="31"/>
      <c r="O358" s="31"/>
      <c r="P358" s="31"/>
      <c r="Q358" s="60">
        <f t="shared" si="5"/>
        <v>0</v>
      </c>
      <c r="R358" s="17"/>
      <c r="S358" s="19"/>
      <c r="T358" s="18"/>
      <c r="U358" s="18"/>
      <c r="V358" s="16"/>
      <c r="W358" s="16"/>
      <c r="X358" s="16"/>
    </row>
    <row r="359" spans="1:24" x14ac:dyDescent="0.25">
      <c r="A359" s="166">
        <v>342</v>
      </c>
      <c r="B359" s="131" t="s">
        <v>823</v>
      </c>
      <c r="C359" s="133" t="s">
        <v>856</v>
      </c>
      <c r="D359" s="170">
        <v>48788</v>
      </c>
      <c r="E359" s="170">
        <v>48788</v>
      </c>
      <c r="F359" s="170">
        <v>48788</v>
      </c>
      <c r="G359" s="170">
        <v>48788</v>
      </c>
      <c r="H359" s="31"/>
      <c r="I359" s="31"/>
      <c r="J359" s="31"/>
      <c r="K359" s="31"/>
      <c r="L359" s="31"/>
      <c r="M359" s="31"/>
      <c r="N359" s="31"/>
      <c r="O359" s="31"/>
      <c r="P359" s="31"/>
      <c r="Q359" s="60">
        <f t="shared" si="5"/>
        <v>0</v>
      </c>
      <c r="R359" s="17"/>
      <c r="S359" s="19"/>
      <c r="T359" s="18"/>
      <c r="U359" s="18"/>
      <c r="V359" s="16"/>
      <c r="W359" s="16"/>
      <c r="X359" s="16"/>
    </row>
    <row r="360" spans="1:24" x14ac:dyDescent="0.25">
      <c r="A360" s="166">
        <v>343</v>
      </c>
      <c r="B360" s="131" t="s">
        <v>824</v>
      </c>
      <c r="C360" s="133" t="s">
        <v>856</v>
      </c>
      <c r="D360" s="170">
        <v>8173</v>
      </c>
      <c r="E360" s="170">
        <v>8173</v>
      </c>
      <c r="F360" s="170">
        <v>8173</v>
      </c>
      <c r="G360" s="170">
        <v>8173</v>
      </c>
      <c r="H360" s="31"/>
      <c r="I360" s="31"/>
      <c r="J360" s="31"/>
      <c r="K360" s="31"/>
      <c r="L360" s="31"/>
      <c r="M360" s="31"/>
      <c r="N360" s="31"/>
      <c r="O360" s="31"/>
      <c r="P360" s="31"/>
      <c r="Q360" s="60">
        <f t="shared" si="5"/>
        <v>0</v>
      </c>
      <c r="R360" s="17"/>
      <c r="S360" s="19"/>
      <c r="T360" s="18"/>
      <c r="U360" s="18"/>
      <c r="V360" s="16"/>
      <c r="W360" s="16"/>
      <c r="X360" s="16"/>
    </row>
    <row r="361" spans="1:24" x14ac:dyDescent="0.25">
      <c r="A361" s="166">
        <v>344</v>
      </c>
      <c r="B361" s="131" t="s">
        <v>825</v>
      </c>
      <c r="C361" s="133" t="s">
        <v>856</v>
      </c>
      <c r="D361" s="170">
        <v>20944</v>
      </c>
      <c r="E361" s="170">
        <v>20944</v>
      </c>
      <c r="F361" s="170">
        <v>20944</v>
      </c>
      <c r="G361" s="170">
        <v>20944</v>
      </c>
      <c r="H361" s="31"/>
      <c r="I361" s="31"/>
      <c r="J361" s="31"/>
      <c r="K361" s="31"/>
      <c r="L361" s="31"/>
      <c r="M361" s="31"/>
      <c r="N361" s="31"/>
      <c r="O361" s="31"/>
      <c r="P361" s="31"/>
      <c r="Q361" s="60">
        <f t="shared" si="5"/>
        <v>0</v>
      </c>
      <c r="R361" s="17"/>
      <c r="S361" s="19"/>
      <c r="T361" s="18"/>
      <c r="U361" s="18"/>
      <c r="V361" s="16"/>
      <c r="W361" s="16"/>
      <c r="X361" s="16"/>
    </row>
    <row r="362" spans="1:24" x14ac:dyDescent="0.25">
      <c r="A362" s="166">
        <v>345</v>
      </c>
      <c r="B362" s="131" t="s">
        <v>826</v>
      </c>
      <c r="C362" s="133" t="s">
        <v>856</v>
      </c>
      <c r="D362" s="170">
        <v>29885</v>
      </c>
      <c r="E362" s="170">
        <v>29885</v>
      </c>
      <c r="F362" s="170">
        <v>29885</v>
      </c>
      <c r="G362" s="170">
        <v>29885</v>
      </c>
      <c r="H362" s="31"/>
      <c r="I362" s="31"/>
      <c r="J362" s="31"/>
      <c r="K362" s="31"/>
      <c r="L362" s="31"/>
      <c r="M362" s="31"/>
      <c r="N362" s="31"/>
      <c r="O362" s="31"/>
      <c r="P362" s="31"/>
      <c r="Q362" s="60">
        <f t="shared" si="5"/>
        <v>0</v>
      </c>
      <c r="R362" s="17"/>
      <c r="S362" s="19"/>
      <c r="T362" s="18"/>
      <c r="U362" s="18"/>
      <c r="V362" s="16"/>
      <c r="W362" s="16"/>
      <c r="X362" s="16"/>
    </row>
    <row r="363" spans="1:24" x14ac:dyDescent="0.25">
      <c r="A363" s="166">
        <v>346</v>
      </c>
      <c r="B363" s="131" t="s">
        <v>827</v>
      </c>
      <c r="C363" s="133" t="s">
        <v>856</v>
      </c>
      <c r="D363" s="170">
        <v>39847</v>
      </c>
      <c r="E363" s="170">
        <v>39847</v>
      </c>
      <c r="F363" s="170">
        <v>39847</v>
      </c>
      <c r="G363" s="170">
        <v>39847</v>
      </c>
      <c r="H363" s="31"/>
      <c r="I363" s="31"/>
      <c r="J363" s="31"/>
      <c r="K363" s="31"/>
      <c r="L363" s="31"/>
      <c r="M363" s="31"/>
      <c r="N363" s="31"/>
      <c r="O363" s="31"/>
      <c r="P363" s="31"/>
      <c r="Q363" s="60">
        <f t="shared" si="5"/>
        <v>0</v>
      </c>
      <c r="R363" s="20"/>
      <c r="S363" s="19"/>
      <c r="T363" s="18"/>
      <c r="U363" s="18"/>
      <c r="V363" s="16"/>
      <c r="W363" s="16"/>
      <c r="X363" s="16"/>
    </row>
    <row r="364" spans="1:24" x14ac:dyDescent="0.25">
      <c r="A364" s="166">
        <v>347</v>
      </c>
      <c r="B364" s="131" t="s">
        <v>828</v>
      </c>
      <c r="C364" s="133" t="s">
        <v>856</v>
      </c>
      <c r="D364" s="170">
        <v>57729</v>
      </c>
      <c r="E364" s="170">
        <v>57729</v>
      </c>
      <c r="F364" s="170">
        <v>57729</v>
      </c>
      <c r="G364" s="170">
        <v>57729</v>
      </c>
      <c r="H364" s="31"/>
      <c r="I364" s="31"/>
      <c r="J364" s="31"/>
      <c r="K364" s="31"/>
      <c r="L364" s="31"/>
      <c r="M364" s="31"/>
      <c r="N364" s="31"/>
      <c r="O364" s="31"/>
      <c r="P364" s="31"/>
      <c r="Q364" s="60">
        <f t="shared" si="5"/>
        <v>0</v>
      </c>
      <c r="R364" s="17"/>
      <c r="S364" s="19"/>
      <c r="T364" s="18"/>
      <c r="U364" s="18"/>
      <c r="V364" s="16"/>
      <c r="W364" s="16"/>
      <c r="X364" s="16"/>
    </row>
    <row r="365" spans="1:24" x14ac:dyDescent="0.25">
      <c r="A365" s="166">
        <v>348</v>
      </c>
      <c r="B365" s="131" t="s">
        <v>829</v>
      </c>
      <c r="C365" s="133" t="s">
        <v>856</v>
      </c>
      <c r="D365" s="170">
        <v>16473</v>
      </c>
      <c r="E365" s="170">
        <v>16473</v>
      </c>
      <c r="F365" s="170">
        <v>16473</v>
      </c>
      <c r="G365" s="170">
        <v>16473</v>
      </c>
      <c r="H365" s="31"/>
      <c r="I365" s="31"/>
      <c r="J365" s="31"/>
      <c r="K365" s="31"/>
      <c r="L365" s="31"/>
      <c r="M365" s="31"/>
      <c r="N365" s="31"/>
      <c r="O365" s="31"/>
      <c r="P365" s="31"/>
      <c r="Q365" s="60">
        <f t="shared" si="5"/>
        <v>0</v>
      </c>
      <c r="R365" s="17"/>
      <c r="S365" s="19"/>
      <c r="T365" s="18"/>
      <c r="U365" s="18"/>
      <c r="V365" s="16"/>
      <c r="W365" s="16"/>
      <c r="X365" s="16"/>
    </row>
    <row r="366" spans="1:24" x14ac:dyDescent="0.25">
      <c r="A366" s="166">
        <v>349</v>
      </c>
      <c r="B366" s="131" t="s">
        <v>830</v>
      </c>
      <c r="C366" s="133" t="s">
        <v>856</v>
      </c>
      <c r="D366" s="170">
        <v>26435</v>
      </c>
      <c r="E366" s="170">
        <v>26435</v>
      </c>
      <c r="F366" s="170">
        <v>26435</v>
      </c>
      <c r="G366" s="170">
        <v>26435</v>
      </c>
      <c r="H366" s="31"/>
      <c r="I366" s="31"/>
      <c r="J366" s="31"/>
      <c r="K366" s="31"/>
      <c r="L366" s="31"/>
      <c r="M366" s="31"/>
      <c r="N366" s="31"/>
      <c r="O366" s="31"/>
      <c r="P366" s="31"/>
      <c r="Q366" s="60">
        <f t="shared" si="5"/>
        <v>0</v>
      </c>
      <c r="R366" s="20"/>
      <c r="S366" s="19"/>
      <c r="T366" s="18"/>
      <c r="U366" s="18"/>
      <c r="V366" s="16"/>
      <c r="W366" s="16"/>
      <c r="X366" s="16"/>
    </row>
    <row r="367" spans="1:24" x14ac:dyDescent="0.25">
      <c r="A367" s="166">
        <v>350</v>
      </c>
      <c r="B367" s="131" t="s">
        <v>831</v>
      </c>
      <c r="C367" s="133" t="s">
        <v>856</v>
      </c>
      <c r="D367" s="170">
        <v>36396</v>
      </c>
      <c r="E367" s="170">
        <v>36396</v>
      </c>
      <c r="F367" s="170">
        <v>36396</v>
      </c>
      <c r="G367" s="170">
        <v>36396</v>
      </c>
      <c r="H367" s="31"/>
      <c r="I367" s="31"/>
      <c r="J367" s="31"/>
      <c r="K367" s="31"/>
      <c r="L367" s="31"/>
      <c r="M367" s="31"/>
      <c r="N367" s="31"/>
      <c r="O367" s="31"/>
      <c r="P367" s="31"/>
      <c r="Q367" s="60">
        <f t="shared" si="5"/>
        <v>0</v>
      </c>
      <c r="R367" s="17"/>
      <c r="S367" s="19"/>
      <c r="T367" s="18"/>
      <c r="U367" s="18"/>
      <c r="V367" s="16"/>
      <c r="W367" s="16"/>
      <c r="X367" s="16"/>
    </row>
    <row r="368" spans="1:24" x14ac:dyDescent="0.25">
      <c r="A368" s="166">
        <v>351</v>
      </c>
      <c r="B368" s="131" t="s">
        <v>832</v>
      </c>
      <c r="C368" s="133" t="s">
        <v>856</v>
      </c>
      <c r="D368" s="170">
        <v>3193</v>
      </c>
      <c r="E368" s="170">
        <v>3193</v>
      </c>
      <c r="F368" s="170">
        <v>3193</v>
      </c>
      <c r="G368" s="170">
        <v>3193</v>
      </c>
      <c r="H368" s="31"/>
      <c r="I368" s="31"/>
      <c r="J368" s="31"/>
      <c r="K368" s="31"/>
      <c r="L368" s="31"/>
      <c r="M368" s="31"/>
      <c r="N368" s="31"/>
      <c r="O368" s="31"/>
      <c r="P368" s="31"/>
      <c r="Q368" s="60">
        <f t="shared" si="5"/>
        <v>0</v>
      </c>
      <c r="R368" s="17"/>
      <c r="S368" s="23"/>
      <c r="T368" s="18"/>
      <c r="U368" s="18"/>
      <c r="V368" s="16"/>
      <c r="W368" s="16"/>
      <c r="X368" s="16"/>
    </row>
    <row r="369" spans="1:24" x14ac:dyDescent="0.25">
      <c r="A369" s="166">
        <v>352</v>
      </c>
      <c r="B369" s="131" t="s">
        <v>833</v>
      </c>
      <c r="C369" s="133" t="s">
        <v>856</v>
      </c>
      <c r="D369" s="170">
        <v>14942</v>
      </c>
      <c r="E369" s="170">
        <v>14942</v>
      </c>
      <c r="F369" s="170">
        <v>14942</v>
      </c>
      <c r="G369" s="170">
        <v>14942</v>
      </c>
      <c r="H369" s="31"/>
      <c r="I369" s="31"/>
      <c r="J369" s="31"/>
      <c r="K369" s="31"/>
      <c r="L369" s="31"/>
      <c r="M369" s="31"/>
      <c r="N369" s="31"/>
      <c r="O369" s="31"/>
      <c r="P369" s="31"/>
      <c r="Q369" s="60">
        <f t="shared" si="5"/>
        <v>0</v>
      </c>
      <c r="R369" s="17"/>
      <c r="S369" s="23"/>
      <c r="T369" s="18"/>
      <c r="U369" s="18"/>
      <c r="V369" s="16"/>
      <c r="W369" s="16"/>
      <c r="X369" s="16"/>
    </row>
    <row r="370" spans="1:24" x14ac:dyDescent="0.25">
      <c r="A370" s="166">
        <v>353</v>
      </c>
      <c r="B370" s="131" t="s">
        <v>834</v>
      </c>
      <c r="C370" s="133" t="s">
        <v>856</v>
      </c>
      <c r="D370" s="170">
        <v>20433</v>
      </c>
      <c r="E370" s="170">
        <v>20433</v>
      </c>
      <c r="F370" s="170">
        <v>20433</v>
      </c>
      <c r="G370" s="170">
        <v>20433</v>
      </c>
      <c r="H370" s="31"/>
      <c r="I370" s="31"/>
      <c r="J370" s="31"/>
      <c r="K370" s="31"/>
      <c r="L370" s="31"/>
      <c r="M370" s="31"/>
      <c r="N370" s="31"/>
      <c r="O370" s="31"/>
      <c r="P370" s="31"/>
      <c r="Q370" s="60">
        <f t="shared" si="5"/>
        <v>0</v>
      </c>
      <c r="R370" s="17"/>
      <c r="S370" s="23"/>
      <c r="T370" s="18"/>
      <c r="U370" s="18"/>
      <c r="V370" s="16"/>
      <c r="W370" s="16"/>
      <c r="X370" s="16"/>
    </row>
    <row r="371" spans="1:24" x14ac:dyDescent="0.25">
      <c r="A371" s="166">
        <v>354</v>
      </c>
      <c r="B371" s="131" t="s">
        <v>835</v>
      </c>
      <c r="C371" s="133" t="s">
        <v>856</v>
      </c>
      <c r="D371" s="170">
        <v>36396</v>
      </c>
      <c r="E371" s="170">
        <v>36396</v>
      </c>
      <c r="F371" s="170">
        <v>36396</v>
      </c>
      <c r="G371" s="170">
        <v>36396</v>
      </c>
      <c r="H371" s="31"/>
      <c r="I371" s="31"/>
      <c r="J371" s="31"/>
      <c r="K371" s="31"/>
      <c r="L371" s="31"/>
      <c r="M371" s="31"/>
      <c r="N371" s="31"/>
      <c r="O371" s="31"/>
      <c r="P371" s="31"/>
      <c r="Q371" s="60">
        <f t="shared" si="5"/>
        <v>0</v>
      </c>
      <c r="R371" s="17"/>
      <c r="S371" s="23"/>
      <c r="T371" s="18"/>
      <c r="U371" s="18"/>
      <c r="V371" s="16"/>
      <c r="W371" s="16"/>
      <c r="X371" s="16"/>
    </row>
    <row r="372" spans="1:24" x14ac:dyDescent="0.25">
      <c r="A372" s="166">
        <v>355</v>
      </c>
      <c r="B372" s="131" t="s">
        <v>836</v>
      </c>
      <c r="C372" s="133" t="s">
        <v>856</v>
      </c>
      <c r="D372" s="170">
        <v>5491</v>
      </c>
      <c r="E372" s="170">
        <v>5491</v>
      </c>
      <c r="F372" s="170">
        <v>5491</v>
      </c>
      <c r="G372" s="170">
        <v>5491</v>
      </c>
      <c r="H372" s="31"/>
      <c r="I372" s="31"/>
      <c r="J372" s="31"/>
      <c r="K372" s="31"/>
      <c r="L372" s="31"/>
      <c r="M372" s="31"/>
      <c r="N372" s="31"/>
      <c r="O372" s="31"/>
      <c r="P372" s="31"/>
      <c r="Q372" s="60">
        <f t="shared" si="5"/>
        <v>0</v>
      </c>
      <c r="R372" s="17"/>
      <c r="S372" s="23"/>
      <c r="T372" s="18"/>
      <c r="U372" s="18"/>
      <c r="V372" s="16"/>
      <c r="W372" s="16"/>
      <c r="X372" s="16"/>
    </row>
    <row r="373" spans="1:24" x14ac:dyDescent="0.25">
      <c r="A373" s="166">
        <v>356</v>
      </c>
      <c r="B373" s="131" t="s">
        <v>837</v>
      </c>
      <c r="C373" s="133" t="s">
        <v>856</v>
      </c>
      <c r="D373" s="170">
        <v>14943</v>
      </c>
      <c r="E373" s="170">
        <v>14943</v>
      </c>
      <c r="F373" s="170">
        <v>14943</v>
      </c>
      <c r="G373" s="170">
        <v>14943</v>
      </c>
      <c r="H373" s="31"/>
      <c r="I373" s="31"/>
      <c r="J373" s="31"/>
      <c r="K373" s="31"/>
      <c r="L373" s="31"/>
      <c r="M373" s="31"/>
      <c r="N373" s="31"/>
      <c r="O373" s="31"/>
      <c r="P373" s="31"/>
      <c r="Q373" s="60">
        <f t="shared" si="5"/>
        <v>0</v>
      </c>
      <c r="R373" s="17"/>
      <c r="S373" s="19"/>
      <c r="T373" s="18"/>
      <c r="U373" s="18"/>
      <c r="V373" s="16"/>
      <c r="W373" s="16"/>
      <c r="X373" s="16"/>
    </row>
    <row r="374" spans="1:24" x14ac:dyDescent="0.25">
      <c r="A374" s="166">
        <v>357</v>
      </c>
      <c r="B374" s="131" t="s">
        <v>838</v>
      </c>
      <c r="C374" s="133" t="s">
        <v>856</v>
      </c>
      <c r="D374" s="170">
        <v>28865</v>
      </c>
      <c r="E374" s="170">
        <v>28865</v>
      </c>
      <c r="F374" s="170">
        <v>28865</v>
      </c>
      <c r="G374" s="170">
        <v>28865</v>
      </c>
      <c r="H374" s="31"/>
      <c r="I374" s="31"/>
      <c r="J374" s="31"/>
      <c r="K374" s="31"/>
      <c r="L374" s="31"/>
      <c r="M374" s="31"/>
      <c r="N374" s="31"/>
      <c r="O374" s="31"/>
      <c r="P374" s="31"/>
      <c r="Q374" s="60">
        <f t="shared" si="5"/>
        <v>0</v>
      </c>
      <c r="R374" s="20"/>
      <c r="S374" s="19"/>
      <c r="T374" s="18"/>
      <c r="U374" s="18"/>
      <c r="V374" s="16"/>
      <c r="W374" s="16"/>
      <c r="X374" s="16"/>
    </row>
    <row r="375" spans="1:24" x14ac:dyDescent="0.25">
      <c r="A375" s="166">
        <v>358</v>
      </c>
      <c r="B375" s="131" t="s">
        <v>839</v>
      </c>
      <c r="C375" s="133" t="s">
        <v>856</v>
      </c>
      <c r="D375" s="170">
        <v>33335</v>
      </c>
      <c r="E375" s="170">
        <v>33335</v>
      </c>
      <c r="F375" s="170">
        <v>33335</v>
      </c>
      <c r="G375" s="170">
        <v>33335</v>
      </c>
      <c r="H375" s="31"/>
      <c r="I375" s="31"/>
      <c r="J375" s="31"/>
      <c r="K375" s="31"/>
      <c r="L375" s="31"/>
      <c r="M375" s="31"/>
      <c r="N375" s="31"/>
      <c r="O375" s="31"/>
      <c r="P375" s="31"/>
      <c r="Q375" s="60">
        <f t="shared" si="5"/>
        <v>0</v>
      </c>
      <c r="R375" s="17"/>
      <c r="S375" s="19"/>
      <c r="T375" s="18"/>
      <c r="U375" s="18"/>
      <c r="V375" s="16"/>
      <c r="W375" s="16"/>
      <c r="X375" s="16"/>
    </row>
    <row r="376" spans="1:24" x14ac:dyDescent="0.25">
      <c r="A376" s="166">
        <v>359</v>
      </c>
      <c r="B376" s="131" t="s">
        <v>840</v>
      </c>
      <c r="C376" s="133" t="s">
        <v>856</v>
      </c>
      <c r="D376" s="170">
        <v>48788</v>
      </c>
      <c r="E376" s="170">
        <v>48788</v>
      </c>
      <c r="F376" s="170">
        <v>48788</v>
      </c>
      <c r="G376" s="170">
        <v>48788</v>
      </c>
      <c r="H376" s="31"/>
      <c r="I376" s="31"/>
      <c r="J376" s="31"/>
      <c r="K376" s="31"/>
      <c r="L376" s="31"/>
      <c r="M376" s="31"/>
      <c r="N376" s="31"/>
      <c r="O376" s="31"/>
      <c r="P376" s="31"/>
      <c r="Q376" s="60">
        <f t="shared" si="5"/>
        <v>0</v>
      </c>
      <c r="R376" s="17"/>
      <c r="S376" s="19"/>
      <c r="T376" s="18"/>
      <c r="U376" s="18"/>
      <c r="V376" s="16"/>
      <c r="W376" s="16"/>
      <c r="X376" s="16"/>
    </row>
    <row r="377" spans="1:24" x14ac:dyDescent="0.25">
      <c r="A377" s="166">
        <v>360</v>
      </c>
      <c r="B377" s="131" t="s">
        <v>841</v>
      </c>
      <c r="C377" s="133" t="s">
        <v>856</v>
      </c>
      <c r="D377" s="170">
        <v>10472</v>
      </c>
      <c r="E377" s="170">
        <v>10472</v>
      </c>
      <c r="F377" s="170">
        <v>10472</v>
      </c>
      <c r="G377" s="170">
        <v>10472</v>
      </c>
      <c r="H377" s="31"/>
      <c r="I377" s="31"/>
      <c r="J377" s="31"/>
      <c r="K377" s="31"/>
      <c r="L377" s="31"/>
      <c r="M377" s="31"/>
      <c r="N377" s="31"/>
      <c r="O377" s="31"/>
      <c r="P377" s="31"/>
      <c r="Q377" s="60">
        <f t="shared" si="5"/>
        <v>0</v>
      </c>
      <c r="R377" s="17"/>
      <c r="S377" s="19"/>
      <c r="T377" s="18"/>
      <c r="U377" s="18"/>
      <c r="V377" s="16"/>
      <c r="W377" s="16"/>
      <c r="X377" s="16"/>
    </row>
    <row r="378" spans="1:24" x14ac:dyDescent="0.25">
      <c r="A378" s="166">
        <v>361</v>
      </c>
      <c r="B378" s="131" t="s">
        <v>842</v>
      </c>
      <c r="C378" s="133" t="s">
        <v>856</v>
      </c>
      <c r="D378" s="170">
        <v>15453</v>
      </c>
      <c r="E378" s="170">
        <v>15453</v>
      </c>
      <c r="F378" s="170">
        <v>15453</v>
      </c>
      <c r="G378" s="170">
        <v>15453</v>
      </c>
      <c r="H378" s="31"/>
      <c r="I378" s="31"/>
      <c r="J378" s="31"/>
      <c r="K378" s="31"/>
      <c r="L378" s="31"/>
      <c r="M378" s="31"/>
      <c r="N378" s="31"/>
      <c r="O378" s="31"/>
      <c r="P378" s="31"/>
      <c r="Q378" s="60">
        <f t="shared" si="5"/>
        <v>0</v>
      </c>
      <c r="R378" s="20"/>
      <c r="S378" s="19"/>
      <c r="T378" s="18"/>
      <c r="U378" s="18"/>
      <c r="V378" s="16"/>
      <c r="W378" s="16"/>
      <c r="X378" s="16"/>
    </row>
    <row r="379" spans="1:24" x14ac:dyDescent="0.25">
      <c r="A379" s="166">
        <v>362</v>
      </c>
      <c r="B379" s="131" t="s">
        <v>843</v>
      </c>
      <c r="C379" s="133" t="s">
        <v>856</v>
      </c>
      <c r="D379" s="170">
        <v>20944</v>
      </c>
      <c r="E379" s="170">
        <v>20944</v>
      </c>
      <c r="F379" s="170">
        <v>20944</v>
      </c>
      <c r="G379" s="170">
        <v>20944</v>
      </c>
      <c r="H379" s="31"/>
      <c r="I379" s="31"/>
      <c r="J379" s="31"/>
      <c r="K379" s="31"/>
      <c r="L379" s="31"/>
      <c r="M379" s="31"/>
      <c r="N379" s="31"/>
      <c r="O379" s="31"/>
      <c r="P379" s="31"/>
      <c r="Q379" s="60">
        <f t="shared" si="5"/>
        <v>0</v>
      </c>
      <c r="R379" s="17"/>
      <c r="S379" s="19"/>
      <c r="T379" s="18"/>
      <c r="U379" s="18"/>
      <c r="V379" s="16"/>
      <c r="W379" s="16"/>
      <c r="X379" s="16"/>
    </row>
    <row r="380" spans="1:24" x14ac:dyDescent="0.25">
      <c r="A380" s="166">
        <v>363</v>
      </c>
      <c r="B380" s="131" t="s">
        <v>1105</v>
      </c>
      <c r="C380" s="133" t="s">
        <v>856</v>
      </c>
      <c r="D380" s="170">
        <v>9962</v>
      </c>
      <c r="E380" s="170">
        <v>9962</v>
      </c>
      <c r="F380" s="170">
        <v>9962</v>
      </c>
      <c r="G380" s="170">
        <v>9962</v>
      </c>
      <c r="H380" s="31"/>
      <c r="I380" s="31"/>
      <c r="J380" s="31"/>
      <c r="K380" s="31"/>
      <c r="L380" s="31"/>
      <c r="M380" s="31"/>
      <c r="N380" s="31"/>
      <c r="O380" s="31"/>
      <c r="P380" s="31"/>
      <c r="Q380" s="60">
        <f t="shared" si="5"/>
        <v>0</v>
      </c>
      <c r="R380" s="17"/>
      <c r="S380" s="19"/>
      <c r="T380" s="18"/>
      <c r="U380" s="18"/>
      <c r="V380" s="16"/>
      <c r="W380" s="16"/>
      <c r="X380" s="16"/>
    </row>
    <row r="381" spans="1:24" x14ac:dyDescent="0.25">
      <c r="A381" s="166">
        <v>364</v>
      </c>
      <c r="B381" s="131" t="s">
        <v>1106</v>
      </c>
      <c r="C381" s="133" t="s">
        <v>856</v>
      </c>
      <c r="D381" s="170">
        <v>19413</v>
      </c>
      <c r="E381" s="170">
        <v>19413</v>
      </c>
      <c r="F381" s="170">
        <v>19413</v>
      </c>
      <c r="G381" s="170">
        <v>19413</v>
      </c>
      <c r="H381" s="31"/>
      <c r="I381" s="31"/>
      <c r="J381" s="31"/>
      <c r="K381" s="31"/>
      <c r="L381" s="31"/>
      <c r="M381" s="31"/>
      <c r="N381" s="31"/>
      <c r="O381" s="31"/>
      <c r="P381" s="31"/>
      <c r="Q381" s="60">
        <f t="shared" si="5"/>
        <v>0</v>
      </c>
      <c r="R381" s="17"/>
      <c r="S381" s="19"/>
      <c r="T381" s="18"/>
      <c r="U381" s="18"/>
      <c r="V381" s="16"/>
      <c r="W381" s="16"/>
      <c r="X381" s="16"/>
    </row>
    <row r="382" spans="1:24" x14ac:dyDescent="0.25">
      <c r="A382" s="166">
        <v>365</v>
      </c>
      <c r="B382" s="131" t="s">
        <v>1107</v>
      </c>
      <c r="C382" s="133" t="s">
        <v>856</v>
      </c>
      <c r="D382" s="170">
        <v>38316</v>
      </c>
      <c r="E382" s="170">
        <v>38316</v>
      </c>
      <c r="F382" s="170">
        <v>38316</v>
      </c>
      <c r="G382" s="170">
        <v>38316</v>
      </c>
      <c r="H382" s="31"/>
      <c r="I382" s="31"/>
      <c r="J382" s="31"/>
      <c r="K382" s="31"/>
      <c r="L382" s="31"/>
      <c r="M382" s="31"/>
      <c r="N382" s="31"/>
      <c r="O382" s="31"/>
      <c r="P382" s="31"/>
      <c r="Q382" s="60">
        <f t="shared" si="5"/>
        <v>0</v>
      </c>
      <c r="R382" s="20"/>
      <c r="S382" s="19"/>
      <c r="T382" s="18"/>
      <c r="U382" s="18"/>
      <c r="V382" s="16"/>
      <c r="W382" s="16"/>
      <c r="X382" s="16"/>
    </row>
    <row r="383" spans="1:24" x14ac:dyDescent="0.25">
      <c r="A383" s="166">
        <v>366</v>
      </c>
      <c r="B383" s="131" t="s">
        <v>1108</v>
      </c>
      <c r="C383" s="133" t="s">
        <v>856</v>
      </c>
      <c r="D383" s="170">
        <v>58750</v>
      </c>
      <c r="E383" s="170">
        <v>58750</v>
      </c>
      <c r="F383" s="170">
        <v>58750</v>
      </c>
      <c r="G383" s="170">
        <v>58750</v>
      </c>
      <c r="H383" s="31"/>
      <c r="I383" s="31"/>
      <c r="J383" s="31"/>
      <c r="K383" s="31"/>
      <c r="L383" s="31"/>
      <c r="M383" s="31"/>
      <c r="N383" s="31"/>
      <c r="O383" s="31"/>
      <c r="P383" s="31"/>
      <c r="Q383" s="60">
        <f t="shared" si="5"/>
        <v>0</v>
      </c>
      <c r="R383" s="17"/>
      <c r="S383" s="19"/>
      <c r="T383" s="18"/>
      <c r="U383" s="18"/>
      <c r="V383" s="16"/>
      <c r="W383" s="16"/>
      <c r="X383" s="16"/>
    </row>
    <row r="384" spans="1:24" x14ac:dyDescent="0.25">
      <c r="A384" s="166">
        <v>367</v>
      </c>
      <c r="B384" s="131" t="s">
        <v>844</v>
      </c>
      <c r="C384" s="133" t="s">
        <v>856</v>
      </c>
      <c r="D384" s="170">
        <v>9962</v>
      </c>
      <c r="E384" s="170">
        <v>9962</v>
      </c>
      <c r="F384" s="170">
        <v>9962</v>
      </c>
      <c r="G384" s="170">
        <v>9962</v>
      </c>
      <c r="H384" s="31"/>
      <c r="I384" s="31"/>
      <c r="J384" s="31"/>
      <c r="K384" s="31"/>
      <c r="L384" s="31"/>
      <c r="M384" s="31"/>
      <c r="N384" s="31"/>
      <c r="O384" s="31"/>
      <c r="P384" s="31"/>
      <c r="Q384" s="60">
        <f t="shared" si="5"/>
        <v>0</v>
      </c>
      <c r="R384" s="17"/>
      <c r="S384" s="19"/>
      <c r="T384" s="18"/>
      <c r="U384" s="18"/>
      <c r="V384" s="16"/>
      <c r="W384" s="16"/>
      <c r="X384" s="16"/>
    </row>
    <row r="385" spans="1:24" x14ac:dyDescent="0.25">
      <c r="A385" s="166">
        <v>368</v>
      </c>
      <c r="B385" s="131" t="s">
        <v>845</v>
      </c>
      <c r="C385" s="133" t="s">
        <v>856</v>
      </c>
      <c r="D385" s="170">
        <v>19413</v>
      </c>
      <c r="E385" s="170">
        <v>19413</v>
      </c>
      <c r="F385" s="170">
        <v>19413</v>
      </c>
      <c r="G385" s="170">
        <v>19413</v>
      </c>
      <c r="H385" s="31"/>
      <c r="I385" s="31"/>
      <c r="J385" s="31"/>
      <c r="K385" s="31"/>
      <c r="L385" s="31"/>
      <c r="M385" s="31"/>
      <c r="N385" s="31"/>
      <c r="O385" s="31"/>
      <c r="P385" s="31"/>
      <c r="Q385" s="60">
        <f t="shared" si="5"/>
        <v>0</v>
      </c>
      <c r="R385" s="17"/>
      <c r="S385" s="23"/>
      <c r="T385" s="18"/>
      <c r="U385" s="18"/>
      <c r="V385" s="16"/>
      <c r="W385" s="16"/>
      <c r="X385" s="16"/>
    </row>
    <row r="386" spans="1:24" x14ac:dyDescent="0.25">
      <c r="A386" s="166">
        <v>369</v>
      </c>
      <c r="B386" s="131" t="s">
        <v>846</v>
      </c>
      <c r="C386" s="133" t="s">
        <v>856</v>
      </c>
      <c r="D386" s="170">
        <v>28354</v>
      </c>
      <c r="E386" s="170">
        <v>28354</v>
      </c>
      <c r="F386" s="170">
        <v>28354</v>
      </c>
      <c r="G386" s="170">
        <v>28354</v>
      </c>
      <c r="H386" s="31"/>
      <c r="I386" s="31"/>
      <c r="J386" s="31"/>
      <c r="K386" s="31"/>
      <c r="L386" s="31"/>
      <c r="M386" s="31"/>
      <c r="N386" s="31"/>
      <c r="O386" s="31"/>
      <c r="P386" s="31"/>
      <c r="Q386" s="60">
        <f t="shared" si="5"/>
        <v>0</v>
      </c>
      <c r="R386" s="20"/>
      <c r="S386" s="19"/>
      <c r="T386" s="18"/>
      <c r="U386" s="18"/>
      <c r="V386" s="16"/>
      <c r="W386" s="16"/>
      <c r="X386" s="16"/>
    </row>
    <row r="387" spans="1:24" x14ac:dyDescent="0.25">
      <c r="A387" s="166">
        <v>370</v>
      </c>
      <c r="B387" s="131" t="s">
        <v>847</v>
      </c>
      <c r="C387" s="133" t="s">
        <v>856</v>
      </c>
      <c r="D387" s="170">
        <v>38826</v>
      </c>
      <c r="E387" s="170">
        <v>38826</v>
      </c>
      <c r="F387" s="170">
        <v>38826</v>
      </c>
      <c r="G387" s="170">
        <v>38826</v>
      </c>
      <c r="H387" s="31"/>
      <c r="I387" s="31"/>
      <c r="J387" s="31"/>
      <c r="K387" s="31"/>
      <c r="L387" s="31"/>
      <c r="M387" s="31"/>
      <c r="N387" s="31"/>
      <c r="O387" s="31"/>
      <c r="P387" s="31"/>
      <c r="Q387" s="60">
        <f t="shared" si="5"/>
        <v>0</v>
      </c>
      <c r="R387" s="17"/>
      <c r="S387" s="23"/>
      <c r="T387" s="18"/>
      <c r="U387" s="18"/>
      <c r="V387" s="16"/>
      <c r="W387" s="16"/>
      <c r="X387" s="16"/>
    </row>
    <row r="388" spans="1:24" ht="26.4" x14ac:dyDescent="0.25">
      <c r="A388" s="166">
        <v>371</v>
      </c>
      <c r="B388" s="131" t="s">
        <v>1109</v>
      </c>
      <c r="C388" s="133" t="s">
        <v>856</v>
      </c>
      <c r="D388" s="170">
        <v>11492</v>
      </c>
      <c r="E388" s="170">
        <v>11492</v>
      </c>
      <c r="F388" s="170">
        <v>11492</v>
      </c>
      <c r="G388" s="170">
        <v>11492</v>
      </c>
      <c r="H388" s="31"/>
      <c r="I388" s="31"/>
      <c r="J388" s="31"/>
      <c r="K388" s="31"/>
      <c r="L388" s="31"/>
      <c r="M388" s="31"/>
      <c r="N388" s="31"/>
      <c r="O388" s="31"/>
      <c r="P388" s="31"/>
      <c r="Q388" s="60">
        <f t="shared" si="5"/>
        <v>0</v>
      </c>
      <c r="R388" s="17"/>
      <c r="S388" s="23"/>
      <c r="T388" s="18"/>
      <c r="U388" s="18"/>
      <c r="V388" s="16"/>
      <c r="W388" s="16"/>
      <c r="X388" s="16"/>
    </row>
    <row r="389" spans="1:24" ht="26.4" x14ac:dyDescent="0.25">
      <c r="A389" s="166">
        <v>372</v>
      </c>
      <c r="B389" s="131" t="s">
        <v>1110</v>
      </c>
      <c r="C389" s="133" t="s">
        <v>856</v>
      </c>
      <c r="D389" s="170">
        <v>22984</v>
      </c>
      <c r="E389" s="170">
        <v>22984</v>
      </c>
      <c r="F389" s="170">
        <v>22984</v>
      </c>
      <c r="G389" s="170">
        <v>22984</v>
      </c>
      <c r="H389" s="31"/>
      <c r="I389" s="31"/>
      <c r="J389" s="31"/>
      <c r="K389" s="31"/>
      <c r="L389" s="31"/>
      <c r="M389" s="31"/>
      <c r="N389" s="31"/>
      <c r="O389" s="31"/>
      <c r="P389" s="31"/>
      <c r="Q389" s="60">
        <f t="shared" si="5"/>
        <v>0</v>
      </c>
      <c r="R389" s="17"/>
      <c r="S389" s="19"/>
      <c r="T389" s="18"/>
      <c r="U389" s="18"/>
      <c r="V389" s="16"/>
      <c r="W389" s="16"/>
      <c r="X389" s="16"/>
    </row>
    <row r="390" spans="1:24" ht="26.4" x14ac:dyDescent="0.25">
      <c r="A390" s="166">
        <v>373</v>
      </c>
      <c r="B390" s="131" t="s">
        <v>1111</v>
      </c>
      <c r="C390" s="133" t="s">
        <v>856</v>
      </c>
      <c r="D390" s="170">
        <v>34476</v>
      </c>
      <c r="E390" s="170">
        <v>34476</v>
      </c>
      <c r="F390" s="170">
        <v>34476</v>
      </c>
      <c r="G390" s="170">
        <v>34476</v>
      </c>
      <c r="H390" s="31"/>
      <c r="I390" s="31"/>
      <c r="J390" s="31"/>
      <c r="K390" s="31"/>
      <c r="L390" s="31"/>
      <c r="M390" s="31"/>
      <c r="N390" s="31"/>
      <c r="O390" s="31"/>
      <c r="P390" s="31"/>
      <c r="Q390" s="60">
        <f t="shared" si="5"/>
        <v>0</v>
      </c>
      <c r="R390" s="17"/>
      <c r="S390" s="19"/>
      <c r="T390" s="18"/>
      <c r="U390" s="18"/>
      <c r="V390" s="16"/>
      <c r="W390" s="16"/>
      <c r="X390" s="16"/>
    </row>
    <row r="391" spans="1:24" ht="26.4" x14ac:dyDescent="0.25">
      <c r="A391" s="166">
        <v>374</v>
      </c>
      <c r="B391" s="131" t="s">
        <v>1112</v>
      </c>
      <c r="C391" s="133" t="s">
        <v>856</v>
      </c>
      <c r="D391" s="170">
        <v>3193</v>
      </c>
      <c r="E391" s="170">
        <v>3193</v>
      </c>
      <c r="F391" s="170">
        <v>3193</v>
      </c>
      <c r="G391" s="170">
        <v>3193</v>
      </c>
      <c r="H391" s="31"/>
      <c r="I391" s="31"/>
      <c r="J391" s="31"/>
      <c r="K391" s="31"/>
      <c r="L391" s="31"/>
      <c r="M391" s="31"/>
      <c r="N391" s="31"/>
      <c r="O391" s="31"/>
      <c r="P391" s="31"/>
      <c r="Q391" s="60">
        <f t="shared" si="5"/>
        <v>0</v>
      </c>
      <c r="R391" s="20"/>
      <c r="S391" s="19"/>
      <c r="T391" s="18"/>
      <c r="U391" s="18"/>
      <c r="V391" s="16"/>
      <c r="W391" s="16"/>
      <c r="X391" s="16"/>
    </row>
    <row r="392" spans="1:24" ht="26.4" x14ac:dyDescent="0.25">
      <c r="A392" s="166">
        <v>375</v>
      </c>
      <c r="B392" s="131" t="s">
        <v>1113</v>
      </c>
      <c r="C392" s="133" t="s">
        <v>856</v>
      </c>
      <c r="D392" s="170">
        <v>11750</v>
      </c>
      <c r="E392" s="170">
        <v>11750</v>
      </c>
      <c r="F392" s="170">
        <v>11750</v>
      </c>
      <c r="G392" s="170">
        <v>11750</v>
      </c>
      <c r="H392" s="31"/>
      <c r="I392" s="31"/>
      <c r="J392" s="31"/>
      <c r="K392" s="31"/>
      <c r="L392" s="31"/>
      <c r="M392" s="31"/>
      <c r="N392" s="31"/>
      <c r="O392" s="31"/>
      <c r="P392" s="31"/>
      <c r="Q392" s="60">
        <f t="shared" si="5"/>
        <v>0</v>
      </c>
      <c r="R392" s="17"/>
      <c r="S392" s="19"/>
      <c r="T392" s="18"/>
      <c r="U392" s="18"/>
      <c r="V392" s="16"/>
      <c r="W392" s="16"/>
      <c r="X392" s="16"/>
    </row>
    <row r="393" spans="1:24" ht="24" x14ac:dyDescent="0.25">
      <c r="A393" s="166">
        <v>376</v>
      </c>
      <c r="B393" s="131" t="s">
        <v>848</v>
      </c>
      <c r="C393" s="133" t="s">
        <v>856</v>
      </c>
      <c r="D393" s="170">
        <v>19413</v>
      </c>
      <c r="E393" s="170">
        <v>19413</v>
      </c>
      <c r="F393" s="170">
        <v>19413</v>
      </c>
      <c r="G393" s="170">
        <v>19413</v>
      </c>
      <c r="H393" s="31"/>
      <c r="I393" s="31"/>
      <c r="J393" s="31"/>
      <c r="K393" s="31"/>
      <c r="L393" s="31"/>
      <c r="M393" s="31"/>
      <c r="N393" s="31"/>
      <c r="O393" s="31"/>
      <c r="P393" s="31"/>
      <c r="Q393" s="60">
        <f t="shared" si="5"/>
        <v>0</v>
      </c>
      <c r="R393" s="17"/>
      <c r="S393" s="19"/>
      <c r="T393" s="18"/>
      <c r="U393" s="18"/>
      <c r="V393" s="16"/>
      <c r="W393" s="16"/>
      <c r="X393" s="16"/>
    </row>
    <row r="394" spans="1:24" ht="24" x14ac:dyDescent="0.25">
      <c r="A394" s="166">
        <v>377</v>
      </c>
      <c r="B394" s="131" t="s">
        <v>849</v>
      </c>
      <c r="C394" s="133" t="s">
        <v>856</v>
      </c>
      <c r="D394" s="170">
        <v>29885</v>
      </c>
      <c r="E394" s="170">
        <v>29885</v>
      </c>
      <c r="F394" s="170">
        <v>29885</v>
      </c>
      <c r="G394" s="170">
        <v>29885</v>
      </c>
      <c r="H394" s="31"/>
      <c r="I394" s="31"/>
      <c r="J394" s="31"/>
      <c r="K394" s="31"/>
      <c r="L394" s="31"/>
      <c r="M394" s="31"/>
      <c r="N394" s="31"/>
      <c r="O394" s="31"/>
      <c r="P394" s="31"/>
      <c r="Q394" s="60">
        <f t="shared" ref="Q394:Q456" si="6">P394/D394</f>
        <v>0</v>
      </c>
      <c r="R394" s="17"/>
      <c r="S394" s="19"/>
      <c r="T394" s="18"/>
      <c r="U394" s="18"/>
      <c r="V394" s="16"/>
      <c r="W394" s="16"/>
      <c r="X394" s="16"/>
    </row>
    <row r="395" spans="1:24" ht="24" x14ac:dyDescent="0.25">
      <c r="A395" s="166">
        <v>378</v>
      </c>
      <c r="B395" s="131" t="s">
        <v>850</v>
      </c>
      <c r="C395" s="133" t="s">
        <v>856</v>
      </c>
      <c r="D395" s="170">
        <v>38826</v>
      </c>
      <c r="E395" s="170">
        <v>38826</v>
      </c>
      <c r="F395" s="170">
        <v>38826</v>
      </c>
      <c r="G395" s="170">
        <v>38826</v>
      </c>
      <c r="H395" s="31"/>
      <c r="I395" s="31"/>
      <c r="J395" s="31"/>
      <c r="K395" s="31"/>
      <c r="L395" s="31"/>
      <c r="M395" s="31"/>
      <c r="N395" s="31"/>
      <c r="O395" s="31"/>
      <c r="P395" s="31"/>
      <c r="Q395" s="60">
        <f t="shared" si="6"/>
        <v>0</v>
      </c>
      <c r="R395" s="17"/>
      <c r="S395" s="19"/>
      <c r="T395" s="18"/>
      <c r="U395" s="18"/>
      <c r="V395" s="16"/>
      <c r="W395" s="16"/>
      <c r="X395" s="16"/>
    </row>
    <row r="396" spans="1:24" ht="26.4" x14ac:dyDescent="0.25">
      <c r="A396" s="166">
        <v>379</v>
      </c>
      <c r="B396" s="131" t="s">
        <v>1114</v>
      </c>
      <c r="C396" s="133" t="s">
        <v>856</v>
      </c>
      <c r="D396" s="170">
        <v>10472</v>
      </c>
      <c r="E396" s="170">
        <v>10472</v>
      </c>
      <c r="F396" s="170">
        <v>10472</v>
      </c>
      <c r="G396" s="170">
        <v>10472</v>
      </c>
      <c r="H396" s="31"/>
      <c r="I396" s="31"/>
      <c r="J396" s="31"/>
      <c r="K396" s="31"/>
      <c r="L396" s="31"/>
      <c r="M396" s="31"/>
      <c r="N396" s="31"/>
      <c r="O396" s="31"/>
      <c r="P396" s="31"/>
      <c r="Q396" s="60">
        <f t="shared" si="6"/>
        <v>0</v>
      </c>
      <c r="R396" s="17"/>
      <c r="S396" s="19"/>
      <c r="T396" s="18"/>
      <c r="U396" s="18"/>
      <c r="V396" s="16"/>
      <c r="W396" s="16"/>
      <c r="X396" s="16"/>
    </row>
    <row r="397" spans="1:24" ht="26.4" x14ac:dyDescent="0.25">
      <c r="A397" s="166">
        <v>380</v>
      </c>
      <c r="B397" s="131" t="s">
        <v>1115</v>
      </c>
      <c r="C397" s="133" t="s">
        <v>856</v>
      </c>
      <c r="D397" s="170">
        <v>19923</v>
      </c>
      <c r="E397" s="170">
        <v>19923</v>
      </c>
      <c r="F397" s="170">
        <v>19923</v>
      </c>
      <c r="G397" s="170">
        <v>19923</v>
      </c>
      <c r="H397" s="31"/>
      <c r="I397" s="31"/>
      <c r="J397" s="31"/>
      <c r="K397" s="31"/>
      <c r="L397" s="31"/>
      <c r="M397" s="31"/>
      <c r="N397" s="31"/>
      <c r="O397" s="31"/>
      <c r="P397" s="31"/>
      <c r="Q397" s="60">
        <f t="shared" si="6"/>
        <v>0</v>
      </c>
      <c r="R397" s="20"/>
      <c r="S397" s="19"/>
      <c r="T397" s="18"/>
      <c r="U397" s="18"/>
      <c r="V397" s="16"/>
      <c r="W397" s="16"/>
      <c r="X397" s="16"/>
    </row>
    <row r="398" spans="1:24" ht="26.4" x14ac:dyDescent="0.25">
      <c r="A398" s="166">
        <v>381</v>
      </c>
      <c r="B398" s="131" t="s">
        <v>1116</v>
      </c>
      <c r="C398" s="133" t="s">
        <v>856</v>
      </c>
      <c r="D398" s="170">
        <v>30905</v>
      </c>
      <c r="E398" s="170">
        <v>30905</v>
      </c>
      <c r="F398" s="170">
        <v>30905</v>
      </c>
      <c r="G398" s="170">
        <v>30905</v>
      </c>
      <c r="H398" s="31"/>
      <c r="I398" s="31"/>
      <c r="J398" s="31"/>
      <c r="K398" s="31"/>
      <c r="L398" s="31"/>
      <c r="M398" s="31"/>
      <c r="N398" s="31"/>
      <c r="O398" s="31"/>
      <c r="P398" s="31"/>
      <c r="Q398" s="60">
        <f t="shared" si="6"/>
        <v>0</v>
      </c>
      <c r="R398" s="17"/>
      <c r="S398" s="19"/>
      <c r="T398" s="18"/>
      <c r="U398" s="18"/>
      <c r="V398" s="16"/>
      <c r="W398" s="16"/>
      <c r="X398" s="16"/>
    </row>
    <row r="399" spans="1:24" ht="26.4" x14ac:dyDescent="0.25">
      <c r="A399" s="166">
        <v>382</v>
      </c>
      <c r="B399" s="131" t="s">
        <v>1123</v>
      </c>
      <c r="C399" s="133" t="s">
        <v>856</v>
      </c>
      <c r="D399" s="170">
        <v>40867</v>
      </c>
      <c r="E399" s="170">
        <v>40867</v>
      </c>
      <c r="F399" s="170">
        <v>40867</v>
      </c>
      <c r="G399" s="170">
        <v>40867</v>
      </c>
      <c r="H399" s="31"/>
      <c r="I399" s="31"/>
      <c r="J399" s="31"/>
      <c r="K399" s="31"/>
      <c r="L399" s="31"/>
      <c r="M399" s="31"/>
      <c r="N399" s="31"/>
      <c r="O399" s="31"/>
      <c r="P399" s="31"/>
      <c r="Q399" s="60">
        <f t="shared" si="6"/>
        <v>0</v>
      </c>
      <c r="R399" s="17"/>
      <c r="S399" s="19"/>
      <c r="T399" s="18"/>
      <c r="U399" s="18"/>
      <c r="V399" s="16"/>
      <c r="W399" s="16"/>
      <c r="X399" s="16"/>
    </row>
    <row r="400" spans="1:24" x14ac:dyDescent="0.25">
      <c r="A400" s="166">
        <v>383</v>
      </c>
      <c r="B400" s="131" t="s">
        <v>851</v>
      </c>
      <c r="C400" s="133" t="s">
        <v>856</v>
      </c>
      <c r="D400" s="170">
        <v>15453</v>
      </c>
      <c r="E400" s="170">
        <v>15453</v>
      </c>
      <c r="F400" s="170">
        <v>15453</v>
      </c>
      <c r="G400" s="170">
        <v>15453</v>
      </c>
      <c r="H400" s="31"/>
      <c r="I400" s="31"/>
      <c r="J400" s="31"/>
      <c r="K400" s="31"/>
      <c r="L400" s="31"/>
      <c r="M400" s="31"/>
      <c r="N400" s="31"/>
      <c r="O400" s="31"/>
      <c r="P400" s="31"/>
      <c r="Q400" s="60">
        <f t="shared" si="6"/>
        <v>0</v>
      </c>
      <c r="R400" s="17"/>
      <c r="S400" s="19"/>
      <c r="T400" s="18"/>
      <c r="U400" s="18"/>
      <c r="V400" s="16"/>
      <c r="W400" s="16"/>
      <c r="X400" s="16"/>
    </row>
    <row r="401" spans="1:24" x14ac:dyDescent="0.25">
      <c r="A401" s="166">
        <v>384</v>
      </c>
      <c r="B401" s="131" t="s">
        <v>852</v>
      </c>
      <c r="C401" s="133" t="s">
        <v>856</v>
      </c>
      <c r="D401" s="170">
        <v>20944</v>
      </c>
      <c r="E401" s="170">
        <v>20944</v>
      </c>
      <c r="F401" s="170">
        <v>20944</v>
      </c>
      <c r="G401" s="170">
        <v>20944</v>
      </c>
      <c r="H401" s="31"/>
      <c r="I401" s="31"/>
      <c r="J401" s="31"/>
      <c r="K401" s="31"/>
      <c r="L401" s="31"/>
      <c r="M401" s="31"/>
      <c r="N401" s="31"/>
      <c r="O401" s="31"/>
      <c r="P401" s="31"/>
      <c r="Q401" s="60">
        <f t="shared" si="6"/>
        <v>0</v>
      </c>
      <c r="R401" s="17"/>
      <c r="S401" s="19"/>
      <c r="T401" s="18"/>
      <c r="U401" s="18"/>
      <c r="V401" s="16"/>
      <c r="W401" s="16"/>
      <c r="X401" s="16"/>
    </row>
    <row r="402" spans="1:24" x14ac:dyDescent="0.25">
      <c r="A402" s="166">
        <v>385</v>
      </c>
      <c r="B402" s="131" t="s">
        <v>853</v>
      </c>
      <c r="C402" s="133" t="s">
        <v>856</v>
      </c>
      <c r="D402" s="170">
        <v>29885</v>
      </c>
      <c r="E402" s="170">
        <v>29885</v>
      </c>
      <c r="F402" s="170">
        <v>29885</v>
      </c>
      <c r="G402" s="170">
        <v>29885</v>
      </c>
      <c r="H402" s="31"/>
      <c r="I402" s="31"/>
      <c r="J402" s="31"/>
      <c r="K402" s="31"/>
      <c r="L402" s="31"/>
      <c r="M402" s="31"/>
      <c r="N402" s="31"/>
      <c r="O402" s="31"/>
      <c r="P402" s="31"/>
      <c r="Q402" s="60">
        <f t="shared" si="6"/>
        <v>0</v>
      </c>
      <c r="R402" s="17"/>
      <c r="S402" s="19"/>
      <c r="T402" s="18"/>
      <c r="U402" s="18"/>
      <c r="V402" s="16"/>
      <c r="W402" s="16"/>
      <c r="X402" s="16"/>
    </row>
    <row r="403" spans="1:24" x14ac:dyDescent="0.25">
      <c r="A403" s="166">
        <v>386</v>
      </c>
      <c r="B403" s="131" t="s">
        <v>854</v>
      </c>
      <c r="C403" s="133" t="s">
        <v>856</v>
      </c>
      <c r="D403" s="170">
        <v>39847</v>
      </c>
      <c r="E403" s="170">
        <v>39847</v>
      </c>
      <c r="F403" s="170">
        <v>39847</v>
      </c>
      <c r="G403" s="170">
        <v>39847</v>
      </c>
      <c r="H403" s="31"/>
      <c r="I403" s="31"/>
      <c r="J403" s="31"/>
      <c r="K403" s="31"/>
      <c r="L403" s="31"/>
      <c r="M403" s="31"/>
      <c r="N403" s="31"/>
      <c r="O403" s="31"/>
      <c r="P403" s="31"/>
      <c r="Q403" s="60">
        <f t="shared" si="6"/>
        <v>0</v>
      </c>
      <c r="R403" s="17"/>
      <c r="S403" s="19"/>
      <c r="T403" s="18"/>
      <c r="U403" s="18"/>
      <c r="V403" s="16"/>
      <c r="W403" s="16"/>
      <c r="X403" s="16"/>
    </row>
    <row r="404" spans="1:24" x14ac:dyDescent="0.25">
      <c r="A404" s="166">
        <v>387</v>
      </c>
      <c r="B404" s="131" t="s">
        <v>855</v>
      </c>
      <c r="C404" s="133" t="s">
        <v>856</v>
      </c>
      <c r="D404" s="170">
        <v>49808</v>
      </c>
      <c r="E404" s="170">
        <v>49808</v>
      </c>
      <c r="F404" s="170">
        <v>49808</v>
      </c>
      <c r="G404" s="170">
        <v>49808</v>
      </c>
      <c r="H404" s="31"/>
      <c r="I404" s="31"/>
      <c r="J404" s="31"/>
      <c r="K404" s="31"/>
      <c r="L404" s="31"/>
      <c r="M404" s="31"/>
      <c r="N404" s="31"/>
      <c r="O404" s="31"/>
      <c r="P404" s="31"/>
      <c r="Q404" s="60">
        <f t="shared" si="6"/>
        <v>0</v>
      </c>
      <c r="R404" s="17"/>
      <c r="S404" s="19"/>
      <c r="T404" s="18"/>
      <c r="U404" s="18"/>
      <c r="V404" s="16"/>
      <c r="W404" s="16"/>
      <c r="X404" s="16"/>
    </row>
    <row r="405" spans="1:24" x14ac:dyDescent="0.25">
      <c r="A405" s="166">
        <v>388</v>
      </c>
      <c r="B405" s="131" t="s">
        <v>1118</v>
      </c>
      <c r="C405" s="133" t="s">
        <v>856</v>
      </c>
      <c r="D405" s="170">
        <v>5491</v>
      </c>
      <c r="E405" s="170">
        <v>5491</v>
      </c>
      <c r="F405" s="170">
        <v>5491</v>
      </c>
      <c r="G405" s="170">
        <v>5491</v>
      </c>
      <c r="H405" s="31"/>
      <c r="I405" s="31"/>
      <c r="J405" s="31"/>
      <c r="K405" s="31"/>
      <c r="L405" s="31"/>
      <c r="M405" s="31"/>
      <c r="N405" s="31"/>
      <c r="O405" s="31"/>
      <c r="P405" s="31"/>
      <c r="Q405" s="60">
        <f t="shared" si="6"/>
        <v>0</v>
      </c>
      <c r="R405" s="17"/>
      <c r="S405" s="19"/>
      <c r="T405" s="18"/>
      <c r="U405" s="18"/>
      <c r="V405" s="16"/>
      <c r="W405" s="16"/>
      <c r="X405" s="16"/>
    </row>
    <row r="406" spans="1:24" x14ac:dyDescent="0.25">
      <c r="A406" s="166">
        <v>389</v>
      </c>
      <c r="B406" s="131" t="s">
        <v>1119</v>
      </c>
      <c r="C406" s="133" t="s">
        <v>856</v>
      </c>
      <c r="D406" s="170">
        <v>10982</v>
      </c>
      <c r="E406" s="170">
        <v>10982</v>
      </c>
      <c r="F406" s="170">
        <v>10982</v>
      </c>
      <c r="G406" s="170">
        <v>10982</v>
      </c>
      <c r="H406" s="31"/>
      <c r="I406" s="31"/>
      <c r="J406" s="31"/>
      <c r="K406" s="31"/>
      <c r="L406" s="31"/>
      <c r="M406" s="31"/>
      <c r="N406" s="31"/>
      <c r="O406" s="31"/>
      <c r="P406" s="31"/>
      <c r="Q406" s="60">
        <f t="shared" si="6"/>
        <v>0</v>
      </c>
      <c r="R406" s="17"/>
      <c r="S406" s="19"/>
      <c r="T406" s="18"/>
      <c r="U406" s="18"/>
      <c r="V406" s="16"/>
      <c r="W406" s="16"/>
      <c r="X406" s="16"/>
    </row>
    <row r="407" spans="1:24" x14ac:dyDescent="0.25">
      <c r="A407" s="166">
        <v>390</v>
      </c>
      <c r="B407" s="131" t="s">
        <v>1120</v>
      </c>
      <c r="C407" s="133" t="s">
        <v>856</v>
      </c>
      <c r="D407" s="170">
        <v>19923</v>
      </c>
      <c r="E407" s="170">
        <v>19923</v>
      </c>
      <c r="F407" s="170">
        <v>19923</v>
      </c>
      <c r="G407" s="170">
        <v>19923</v>
      </c>
      <c r="H407" s="31"/>
      <c r="I407" s="31"/>
      <c r="J407" s="31"/>
      <c r="K407" s="31"/>
      <c r="L407" s="31"/>
      <c r="M407" s="31"/>
      <c r="N407" s="31"/>
      <c r="O407" s="31"/>
      <c r="P407" s="31"/>
      <c r="Q407" s="60">
        <f t="shared" si="6"/>
        <v>0</v>
      </c>
      <c r="R407" s="20"/>
      <c r="S407" s="19"/>
      <c r="T407" s="18"/>
      <c r="U407" s="18"/>
      <c r="V407" s="16"/>
      <c r="W407" s="16"/>
      <c r="X407" s="16"/>
    </row>
    <row r="408" spans="1:24" x14ac:dyDescent="0.25">
      <c r="A408" s="166">
        <v>391</v>
      </c>
      <c r="B408" s="131" t="s">
        <v>1121</v>
      </c>
      <c r="C408" s="133" t="s">
        <v>856</v>
      </c>
      <c r="D408" s="170">
        <v>29885</v>
      </c>
      <c r="E408" s="170">
        <v>29885</v>
      </c>
      <c r="F408" s="170">
        <v>29885</v>
      </c>
      <c r="G408" s="170">
        <v>29885</v>
      </c>
      <c r="H408" s="31"/>
      <c r="I408" s="31"/>
      <c r="J408" s="31"/>
      <c r="K408" s="31"/>
      <c r="L408" s="31"/>
      <c r="M408" s="31"/>
      <c r="N408" s="31"/>
      <c r="O408" s="31"/>
      <c r="P408" s="31"/>
      <c r="Q408" s="60">
        <f t="shared" si="6"/>
        <v>0</v>
      </c>
      <c r="R408" s="20"/>
      <c r="S408" s="19"/>
      <c r="T408" s="18"/>
      <c r="U408" s="18"/>
      <c r="V408" s="16"/>
      <c r="W408" s="16"/>
      <c r="X408" s="16"/>
    </row>
    <row r="409" spans="1:24" x14ac:dyDescent="0.25">
      <c r="A409" s="166"/>
      <c r="B409" s="43" t="s">
        <v>964</v>
      </c>
      <c r="C409" s="44"/>
      <c r="D409" s="174"/>
      <c r="E409" s="174"/>
      <c r="F409" s="174"/>
      <c r="G409" s="174"/>
      <c r="H409" s="39"/>
      <c r="I409" s="39"/>
      <c r="J409" s="39"/>
      <c r="K409" s="39"/>
      <c r="L409" s="39"/>
      <c r="M409" s="39"/>
      <c r="N409" s="39"/>
      <c r="O409" s="39"/>
      <c r="P409" s="39"/>
      <c r="Q409" s="60"/>
      <c r="R409" s="20"/>
      <c r="S409" s="19"/>
      <c r="T409" s="18"/>
      <c r="U409" s="18"/>
      <c r="V409" s="16"/>
      <c r="W409" s="16"/>
      <c r="X409" s="16"/>
    </row>
    <row r="410" spans="1:24" ht="36" x14ac:dyDescent="0.25">
      <c r="A410" s="166">
        <v>392</v>
      </c>
      <c r="B410" s="131" t="s">
        <v>965</v>
      </c>
      <c r="C410" s="133" t="s">
        <v>966</v>
      </c>
      <c r="D410" s="175">
        <v>206.12</v>
      </c>
      <c r="E410" s="175">
        <v>206.12</v>
      </c>
      <c r="F410" s="175">
        <v>206.12</v>
      </c>
      <c r="G410" s="175">
        <v>206.12</v>
      </c>
      <c r="H410" s="157"/>
      <c r="I410" s="157"/>
      <c r="J410" s="157"/>
      <c r="K410" s="157"/>
      <c r="L410" s="157"/>
      <c r="M410" s="157"/>
      <c r="N410" s="157"/>
      <c r="O410" s="157"/>
      <c r="P410" s="157"/>
      <c r="Q410" s="60">
        <f t="shared" si="6"/>
        <v>0</v>
      </c>
      <c r="R410" s="17"/>
      <c r="S410" s="19"/>
      <c r="T410" s="18"/>
      <c r="U410" s="18"/>
      <c r="V410" s="16"/>
      <c r="W410" s="16"/>
      <c r="X410" s="16"/>
    </row>
    <row r="411" spans="1:24" ht="36" x14ac:dyDescent="0.25">
      <c r="A411" s="166">
        <v>393</v>
      </c>
      <c r="B411" s="131" t="s">
        <v>967</v>
      </c>
      <c r="C411" s="133" t="s">
        <v>966</v>
      </c>
      <c r="D411" s="175">
        <v>261.08999999999997</v>
      </c>
      <c r="E411" s="175">
        <v>261.08999999999997</v>
      </c>
      <c r="F411" s="175">
        <v>261.08999999999997</v>
      </c>
      <c r="G411" s="175">
        <v>261.08999999999997</v>
      </c>
      <c r="H411" s="157"/>
      <c r="I411" s="157"/>
      <c r="J411" s="157"/>
      <c r="K411" s="157"/>
      <c r="L411" s="157"/>
      <c r="M411" s="157"/>
      <c r="N411" s="157"/>
      <c r="O411" s="157"/>
      <c r="P411" s="157"/>
      <c r="Q411" s="60">
        <f t="shared" si="6"/>
        <v>0</v>
      </c>
      <c r="R411" s="17"/>
      <c r="S411" s="19"/>
      <c r="T411" s="18"/>
      <c r="U411" s="18"/>
      <c r="V411" s="16"/>
      <c r="W411" s="16"/>
      <c r="X411" s="16"/>
    </row>
    <row r="412" spans="1:24" ht="36" x14ac:dyDescent="0.25">
      <c r="A412" s="166">
        <v>394</v>
      </c>
      <c r="B412" s="131" t="s">
        <v>968</v>
      </c>
      <c r="C412" s="133" t="s">
        <v>966</v>
      </c>
      <c r="D412" s="175">
        <v>313.3</v>
      </c>
      <c r="E412" s="175">
        <v>313.3</v>
      </c>
      <c r="F412" s="175">
        <v>313.3</v>
      </c>
      <c r="G412" s="175">
        <v>313.3</v>
      </c>
      <c r="H412" s="158"/>
      <c r="I412" s="158"/>
      <c r="J412" s="158"/>
      <c r="K412" s="158"/>
      <c r="L412" s="158"/>
      <c r="M412" s="158"/>
      <c r="N412" s="158"/>
      <c r="O412" s="158"/>
      <c r="P412" s="158"/>
      <c r="Q412" s="60">
        <f t="shared" si="6"/>
        <v>0</v>
      </c>
      <c r="R412" s="17"/>
      <c r="S412" s="19"/>
      <c r="T412" s="18"/>
      <c r="U412" s="18"/>
      <c r="V412" s="16"/>
      <c r="W412" s="16"/>
      <c r="X412" s="16"/>
    </row>
    <row r="413" spans="1:24" ht="36" x14ac:dyDescent="0.25">
      <c r="A413" s="166">
        <v>395</v>
      </c>
      <c r="B413" s="131" t="s">
        <v>969</v>
      </c>
      <c r="C413" s="133" t="s">
        <v>966</v>
      </c>
      <c r="D413" s="175">
        <v>348.12</v>
      </c>
      <c r="E413" s="175">
        <v>348.12</v>
      </c>
      <c r="F413" s="175">
        <v>348.12</v>
      </c>
      <c r="G413" s="175">
        <v>348.12</v>
      </c>
      <c r="H413" s="158"/>
      <c r="I413" s="158"/>
      <c r="J413" s="158"/>
      <c r="K413" s="158"/>
      <c r="L413" s="158"/>
      <c r="M413" s="158"/>
      <c r="N413" s="158"/>
      <c r="O413" s="158"/>
      <c r="P413" s="158"/>
      <c r="Q413" s="60">
        <f t="shared" si="6"/>
        <v>0</v>
      </c>
      <c r="R413" s="17"/>
      <c r="S413" s="19"/>
      <c r="T413" s="18"/>
      <c r="U413" s="18"/>
      <c r="V413" s="16"/>
      <c r="W413" s="16"/>
      <c r="X413" s="16"/>
    </row>
    <row r="414" spans="1:24" ht="36" x14ac:dyDescent="0.25">
      <c r="A414" s="166">
        <v>396</v>
      </c>
      <c r="B414" s="131" t="s">
        <v>970</v>
      </c>
      <c r="C414" s="133" t="s">
        <v>966</v>
      </c>
      <c r="D414" s="175">
        <v>206.12</v>
      </c>
      <c r="E414" s="175">
        <v>206.12</v>
      </c>
      <c r="F414" s="175">
        <v>206.12</v>
      </c>
      <c r="G414" s="175">
        <v>206.12</v>
      </c>
      <c r="H414" s="157"/>
      <c r="I414" s="157"/>
      <c r="J414" s="157"/>
      <c r="K414" s="157"/>
      <c r="L414" s="157"/>
      <c r="M414" s="157"/>
      <c r="N414" s="157"/>
      <c r="O414" s="157"/>
      <c r="P414" s="157"/>
      <c r="Q414" s="60">
        <f t="shared" si="6"/>
        <v>0</v>
      </c>
      <c r="R414" s="20"/>
      <c r="S414" s="19"/>
      <c r="T414" s="18"/>
      <c r="U414" s="18"/>
      <c r="V414" s="16"/>
      <c r="W414" s="16"/>
      <c r="X414" s="16"/>
    </row>
    <row r="415" spans="1:24" ht="36" x14ac:dyDescent="0.25">
      <c r="A415" s="166">
        <v>397</v>
      </c>
      <c r="B415" s="131" t="s">
        <v>971</v>
      </c>
      <c r="C415" s="133" t="s">
        <v>966</v>
      </c>
      <c r="D415" s="175">
        <v>275.8</v>
      </c>
      <c r="E415" s="175">
        <v>275.8</v>
      </c>
      <c r="F415" s="175">
        <v>275.8</v>
      </c>
      <c r="G415" s="175">
        <v>275.8</v>
      </c>
      <c r="H415" s="157"/>
      <c r="I415" s="157"/>
      <c r="J415" s="157"/>
      <c r="K415" s="157"/>
      <c r="L415" s="157"/>
      <c r="M415" s="157"/>
      <c r="N415" s="157"/>
      <c r="O415" s="157"/>
      <c r="P415" s="157"/>
      <c r="Q415" s="60">
        <f t="shared" si="6"/>
        <v>0</v>
      </c>
      <c r="R415" s="17"/>
      <c r="S415" s="19"/>
      <c r="T415" s="18"/>
      <c r="U415" s="18"/>
      <c r="V415" s="16"/>
      <c r="W415" s="16"/>
      <c r="X415" s="16"/>
    </row>
    <row r="416" spans="1:24" ht="36" x14ac:dyDescent="0.25">
      <c r="A416" s="166">
        <v>398</v>
      </c>
      <c r="B416" s="131" t="s">
        <v>972</v>
      </c>
      <c r="C416" s="133" t="s">
        <v>966</v>
      </c>
      <c r="D416" s="175">
        <v>334.73</v>
      </c>
      <c r="E416" s="175">
        <v>334.73</v>
      </c>
      <c r="F416" s="175">
        <v>334.73</v>
      </c>
      <c r="G416" s="175">
        <v>334.73</v>
      </c>
      <c r="H416" s="157"/>
      <c r="I416" s="157"/>
      <c r="J416" s="157"/>
      <c r="K416" s="157"/>
      <c r="L416" s="157"/>
      <c r="M416" s="157"/>
      <c r="N416" s="157"/>
      <c r="O416" s="157"/>
      <c r="P416" s="157"/>
      <c r="Q416" s="60">
        <f t="shared" si="6"/>
        <v>0</v>
      </c>
      <c r="R416" s="17"/>
      <c r="S416" s="19"/>
      <c r="T416" s="18"/>
      <c r="U416" s="18"/>
      <c r="V416" s="16"/>
      <c r="W416" s="16"/>
      <c r="X416" s="16"/>
    </row>
    <row r="417" spans="1:24" ht="36" x14ac:dyDescent="0.25">
      <c r="A417" s="166">
        <v>399</v>
      </c>
      <c r="B417" s="131" t="s">
        <v>973</v>
      </c>
      <c r="C417" s="133" t="s">
        <v>966</v>
      </c>
      <c r="D417" s="175">
        <v>489.54</v>
      </c>
      <c r="E417" s="175">
        <v>489.54</v>
      </c>
      <c r="F417" s="175">
        <v>489.54</v>
      </c>
      <c r="G417" s="175">
        <v>489.54</v>
      </c>
      <c r="H417" s="157"/>
      <c r="I417" s="157"/>
      <c r="J417" s="157"/>
      <c r="K417" s="157"/>
      <c r="L417" s="157"/>
      <c r="M417" s="157"/>
      <c r="N417" s="157"/>
      <c r="O417" s="157"/>
      <c r="P417" s="157"/>
      <c r="Q417" s="60">
        <f t="shared" si="6"/>
        <v>0</v>
      </c>
      <c r="R417" s="17"/>
      <c r="S417" s="19"/>
      <c r="T417" s="18"/>
      <c r="U417" s="18"/>
      <c r="V417" s="16"/>
      <c r="W417" s="16"/>
      <c r="X417" s="16"/>
    </row>
    <row r="418" spans="1:24" ht="36" x14ac:dyDescent="0.25">
      <c r="A418" s="166">
        <v>400</v>
      </c>
      <c r="B418" s="131" t="s">
        <v>974</v>
      </c>
      <c r="C418" s="133" t="s">
        <v>966</v>
      </c>
      <c r="D418" s="175">
        <v>206.12</v>
      </c>
      <c r="E418" s="175">
        <v>206.12</v>
      </c>
      <c r="F418" s="175">
        <v>206.12</v>
      </c>
      <c r="G418" s="175">
        <v>206.12</v>
      </c>
      <c r="H418" s="157"/>
      <c r="I418" s="157"/>
      <c r="J418" s="157"/>
      <c r="K418" s="157"/>
      <c r="L418" s="157"/>
      <c r="M418" s="157"/>
      <c r="N418" s="157"/>
      <c r="O418" s="157"/>
      <c r="P418" s="157"/>
      <c r="Q418" s="60">
        <f t="shared" si="6"/>
        <v>0</v>
      </c>
      <c r="R418" s="17"/>
      <c r="S418" s="19"/>
      <c r="T418" s="18"/>
      <c r="U418" s="18"/>
      <c r="V418" s="16"/>
      <c r="W418" s="16"/>
      <c r="X418" s="16"/>
    </row>
    <row r="419" spans="1:24" ht="36" x14ac:dyDescent="0.25">
      <c r="A419" s="166">
        <v>401</v>
      </c>
      <c r="B419" s="131" t="s">
        <v>975</v>
      </c>
      <c r="C419" s="133" t="s">
        <v>966</v>
      </c>
      <c r="D419" s="175">
        <v>284.82</v>
      </c>
      <c r="E419" s="175">
        <v>284.82</v>
      </c>
      <c r="F419" s="175">
        <v>284.82</v>
      </c>
      <c r="G419" s="175">
        <v>284.82</v>
      </c>
      <c r="H419" s="157"/>
      <c r="I419" s="157"/>
      <c r="J419" s="157"/>
      <c r="K419" s="157"/>
      <c r="L419" s="157"/>
      <c r="M419" s="157"/>
      <c r="N419" s="157"/>
      <c r="O419" s="157"/>
      <c r="P419" s="157"/>
      <c r="Q419" s="60">
        <f t="shared" si="6"/>
        <v>0</v>
      </c>
      <c r="R419" s="17"/>
      <c r="S419" s="19"/>
      <c r="T419" s="18"/>
      <c r="U419" s="18"/>
      <c r="V419" s="16"/>
      <c r="W419" s="16"/>
      <c r="X419" s="16"/>
    </row>
    <row r="420" spans="1:24" ht="36" x14ac:dyDescent="0.25">
      <c r="A420" s="166">
        <v>402</v>
      </c>
      <c r="B420" s="131" t="s">
        <v>976</v>
      </c>
      <c r="C420" s="133" t="s">
        <v>966</v>
      </c>
      <c r="D420" s="175">
        <v>447.58</v>
      </c>
      <c r="E420" s="175">
        <v>447.58</v>
      </c>
      <c r="F420" s="175">
        <v>447.58</v>
      </c>
      <c r="G420" s="175">
        <v>447.58</v>
      </c>
      <c r="H420" s="39"/>
      <c r="I420" s="39"/>
      <c r="J420" s="39"/>
      <c r="K420" s="39"/>
      <c r="L420" s="39"/>
      <c r="M420" s="39"/>
      <c r="N420" s="39"/>
      <c r="O420" s="39"/>
      <c r="P420" s="39"/>
      <c r="Q420" s="60">
        <f t="shared" si="6"/>
        <v>0</v>
      </c>
      <c r="R420" s="17"/>
      <c r="S420" s="19"/>
      <c r="T420" s="18"/>
      <c r="U420" s="18"/>
      <c r="V420" s="16"/>
      <c r="W420" s="16"/>
      <c r="X420" s="16"/>
    </row>
    <row r="421" spans="1:24" ht="36" x14ac:dyDescent="0.25">
      <c r="A421" s="166">
        <v>403</v>
      </c>
      <c r="B421" s="131" t="s">
        <v>977</v>
      </c>
      <c r="C421" s="133" t="s">
        <v>966</v>
      </c>
      <c r="D421" s="175">
        <v>979.07</v>
      </c>
      <c r="E421" s="175">
        <v>979.07</v>
      </c>
      <c r="F421" s="175">
        <v>979.07</v>
      </c>
      <c r="G421" s="175">
        <v>979.07</v>
      </c>
      <c r="H421" s="157"/>
      <c r="I421" s="157"/>
      <c r="J421" s="157"/>
      <c r="K421" s="157"/>
      <c r="L421" s="157"/>
      <c r="M421" s="157"/>
      <c r="N421" s="157"/>
      <c r="O421" s="157"/>
      <c r="P421" s="157"/>
      <c r="Q421" s="60">
        <f t="shared" si="6"/>
        <v>0</v>
      </c>
      <c r="R421" s="17"/>
      <c r="S421" s="19"/>
      <c r="T421" s="18"/>
      <c r="U421" s="18"/>
      <c r="V421" s="16"/>
      <c r="W421" s="16"/>
      <c r="X421" s="16"/>
    </row>
    <row r="422" spans="1:24" ht="28.95" customHeight="1" x14ac:dyDescent="0.25">
      <c r="A422" s="176"/>
      <c r="B422" s="770" t="s">
        <v>1137</v>
      </c>
      <c r="C422" s="771"/>
      <c r="D422" s="771"/>
      <c r="E422" s="771"/>
      <c r="F422" s="157"/>
      <c r="G422" s="157"/>
      <c r="H422" s="157"/>
      <c r="I422" s="157"/>
      <c r="J422" s="157"/>
      <c r="K422" s="157"/>
      <c r="L422" s="157"/>
      <c r="M422" s="157"/>
      <c r="N422" s="157"/>
      <c r="O422" s="157"/>
      <c r="P422" s="157"/>
      <c r="Q422" s="60"/>
      <c r="R422" s="17"/>
      <c r="S422" s="19"/>
      <c r="T422" s="18"/>
      <c r="U422" s="18"/>
      <c r="V422" s="16"/>
      <c r="W422" s="16"/>
      <c r="X422" s="16"/>
    </row>
    <row r="423" spans="1:24" x14ac:dyDescent="0.25">
      <c r="A423" s="176"/>
      <c r="B423" s="151" t="s">
        <v>1138</v>
      </c>
      <c r="C423" s="177"/>
      <c r="D423" s="177"/>
      <c r="E423" s="178"/>
      <c r="F423" s="178"/>
      <c r="G423" s="178"/>
      <c r="H423" s="157"/>
      <c r="I423" s="157"/>
      <c r="J423" s="157"/>
      <c r="K423" s="157"/>
      <c r="L423" s="157"/>
      <c r="M423" s="157"/>
      <c r="N423" s="157"/>
      <c r="O423" s="157"/>
      <c r="P423" s="157"/>
      <c r="Q423" s="60"/>
      <c r="R423" s="17"/>
      <c r="S423" s="19"/>
      <c r="T423" s="18"/>
      <c r="U423" s="18"/>
      <c r="V423" s="16"/>
      <c r="W423" s="16"/>
      <c r="X423" s="16"/>
    </row>
    <row r="424" spans="1:24" x14ac:dyDescent="0.25">
      <c r="A424" s="176"/>
      <c r="B424" s="179" t="s">
        <v>1139</v>
      </c>
      <c r="C424" s="180"/>
      <c r="D424" s="181"/>
      <c r="E424" s="181"/>
      <c r="F424" s="181"/>
      <c r="G424" s="181"/>
      <c r="H424" s="157"/>
      <c r="I424" s="157"/>
      <c r="J424" s="157"/>
      <c r="K424" s="157"/>
      <c r="L424" s="157"/>
      <c r="M424" s="157"/>
      <c r="N424" s="157"/>
      <c r="O424" s="157"/>
      <c r="P424" s="157"/>
      <c r="Q424" s="60"/>
      <c r="R424" s="20"/>
      <c r="S424" s="19"/>
      <c r="T424" s="18"/>
      <c r="U424" s="18"/>
      <c r="V424" s="16"/>
      <c r="W424" s="16"/>
      <c r="X424" s="16"/>
    </row>
    <row r="425" spans="1:24" x14ac:dyDescent="0.25">
      <c r="A425" s="176">
        <v>404</v>
      </c>
      <c r="B425" s="182" t="s">
        <v>1140</v>
      </c>
      <c r="C425" s="177" t="s">
        <v>863</v>
      </c>
      <c r="D425" s="178" t="s">
        <v>1141</v>
      </c>
      <c r="E425" s="181" t="s">
        <v>1141</v>
      </c>
      <c r="F425" s="181" t="s">
        <v>1141</v>
      </c>
      <c r="G425" s="181" t="s">
        <v>1141</v>
      </c>
      <c r="H425" s="157"/>
      <c r="I425" s="157"/>
      <c r="J425" s="157"/>
      <c r="K425" s="157"/>
      <c r="L425" s="157"/>
      <c r="M425" s="157"/>
      <c r="N425" s="157"/>
      <c r="O425" s="157"/>
      <c r="P425" s="157"/>
      <c r="Q425" s="60">
        <f t="shared" si="6"/>
        <v>0</v>
      </c>
      <c r="R425" s="17"/>
      <c r="S425" s="23"/>
      <c r="T425" s="18"/>
      <c r="U425" s="18"/>
      <c r="V425" s="16"/>
      <c r="W425" s="16"/>
      <c r="X425" s="16"/>
    </row>
    <row r="426" spans="1:24" x14ac:dyDescent="0.25">
      <c r="A426" s="166"/>
      <c r="B426" s="151" t="s">
        <v>1142</v>
      </c>
      <c r="C426" s="180"/>
      <c r="D426" s="181"/>
      <c r="E426" s="181"/>
      <c r="F426" s="181"/>
      <c r="G426" s="181"/>
      <c r="H426" s="157"/>
      <c r="I426" s="157"/>
      <c r="J426" s="157"/>
      <c r="K426" s="157"/>
      <c r="L426" s="157"/>
      <c r="M426" s="157"/>
      <c r="N426" s="157"/>
      <c r="O426" s="157"/>
      <c r="P426" s="157"/>
      <c r="Q426" s="60"/>
      <c r="R426" s="17"/>
      <c r="S426" s="23"/>
      <c r="T426" s="18"/>
      <c r="U426" s="18"/>
      <c r="V426" s="16"/>
      <c r="W426" s="16"/>
      <c r="X426" s="16"/>
    </row>
    <row r="427" spans="1:24" x14ac:dyDescent="0.25">
      <c r="A427" s="166">
        <v>405</v>
      </c>
      <c r="B427" s="179" t="s">
        <v>1143</v>
      </c>
      <c r="C427" s="177" t="s">
        <v>865</v>
      </c>
      <c r="D427" s="181">
        <v>120</v>
      </c>
      <c r="E427" s="181" t="s">
        <v>1144</v>
      </c>
      <c r="F427" s="181" t="s">
        <v>1144</v>
      </c>
      <c r="G427" s="181" t="s">
        <v>1144</v>
      </c>
      <c r="H427" s="157"/>
      <c r="I427" s="157"/>
      <c r="J427" s="157"/>
      <c r="K427" s="157"/>
      <c r="L427" s="157"/>
      <c r="M427" s="157"/>
      <c r="N427" s="157"/>
      <c r="O427" s="157"/>
      <c r="P427" s="157"/>
      <c r="Q427" s="60">
        <f t="shared" si="6"/>
        <v>0</v>
      </c>
      <c r="R427" s="17"/>
      <c r="S427" s="23"/>
      <c r="T427" s="18"/>
      <c r="U427" s="18"/>
      <c r="V427" s="16"/>
      <c r="W427" s="16"/>
      <c r="X427" s="16"/>
    </row>
    <row r="428" spans="1:24" x14ac:dyDescent="0.25">
      <c r="A428" s="166">
        <v>406</v>
      </c>
      <c r="B428" s="179" t="s">
        <v>1145</v>
      </c>
      <c r="C428" s="180" t="s">
        <v>866</v>
      </c>
      <c r="D428" s="181">
        <v>90</v>
      </c>
      <c r="E428" s="181" t="s">
        <v>1146</v>
      </c>
      <c r="F428" s="181" t="s">
        <v>1146</v>
      </c>
      <c r="G428" s="181" t="s">
        <v>1146</v>
      </c>
      <c r="H428" s="157"/>
      <c r="I428" s="157"/>
      <c r="J428" s="157"/>
      <c r="K428" s="157"/>
      <c r="L428" s="157"/>
      <c r="M428" s="157"/>
      <c r="N428" s="157"/>
      <c r="O428" s="157"/>
      <c r="P428" s="157"/>
      <c r="Q428" s="60">
        <f t="shared" si="6"/>
        <v>0</v>
      </c>
      <c r="R428" s="17"/>
      <c r="S428" s="23"/>
      <c r="T428" s="18"/>
      <c r="U428" s="18"/>
      <c r="V428" s="16"/>
      <c r="W428" s="16"/>
      <c r="X428" s="16"/>
    </row>
    <row r="429" spans="1:24" x14ac:dyDescent="0.25">
      <c r="A429" s="166">
        <v>407</v>
      </c>
      <c r="B429" s="179" t="s">
        <v>1147</v>
      </c>
      <c r="C429" s="180" t="s">
        <v>866</v>
      </c>
      <c r="D429" s="181">
        <v>310</v>
      </c>
      <c r="E429" s="181" t="s">
        <v>1148</v>
      </c>
      <c r="F429" s="181" t="s">
        <v>1148</v>
      </c>
      <c r="G429" s="181" t="s">
        <v>1148</v>
      </c>
      <c r="H429" s="157"/>
      <c r="I429" s="157"/>
      <c r="J429" s="157"/>
      <c r="K429" s="157"/>
      <c r="L429" s="157"/>
      <c r="M429" s="157"/>
      <c r="N429" s="157"/>
      <c r="O429" s="157"/>
      <c r="P429" s="157"/>
      <c r="Q429" s="60">
        <f t="shared" si="6"/>
        <v>0</v>
      </c>
      <c r="R429" s="17"/>
      <c r="S429" s="23"/>
      <c r="T429" s="18"/>
      <c r="U429" s="18"/>
      <c r="V429" s="16"/>
      <c r="W429" s="16"/>
      <c r="X429" s="16"/>
    </row>
    <row r="430" spans="1:24" x14ac:dyDescent="0.25">
      <c r="A430" s="166">
        <v>408</v>
      </c>
      <c r="B430" s="179" t="s">
        <v>1149</v>
      </c>
      <c r="C430" s="177" t="s">
        <v>866</v>
      </c>
      <c r="D430" s="181">
        <v>280</v>
      </c>
      <c r="E430" s="178" t="s">
        <v>1150</v>
      </c>
      <c r="F430" s="178" t="s">
        <v>1150</v>
      </c>
      <c r="G430" s="178" t="s">
        <v>1150</v>
      </c>
      <c r="H430" s="157"/>
      <c r="I430" s="157"/>
      <c r="J430" s="157"/>
      <c r="K430" s="157"/>
      <c r="L430" s="157"/>
      <c r="M430" s="157"/>
      <c r="N430" s="157"/>
      <c r="O430" s="157"/>
      <c r="P430" s="157"/>
      <c r="Q430" s="60">
        <f t="shared" si="6"/>
        <v>0</v>
      </c>
      <c r="R430" s="17"/>
      <c r="S430" s="23"/>
      <c r="T430" s="18"/>
      <c r="U430" s="18"/>
      <c r="V430" s="16"/>
      <c r="W430" s="16"/>
      <c r="X430" s="16"/>
    </row>
    <row r="431" spans="1:24" ht="24" x14ac:dyDescent="0.25">
      <c r="A431" s="166">
        <v>409</v>
      </c>
      <c r="B431" s="179" t="s">
        <v>1151</v>
      </c>
      <c r="C431" s="180" t="s">
        <v>866</v>
      </c>
      <c r="D431" s="181">
        <v>250</v>
      </c>
      <c r="E431" s="181" t="s">
        <v>1152</v>
      </c>
      <c r="F431" s="181" t="s">
        <v>1152</v>
      </c>
      <c r="G431" s="181" t="s">
        <v>1152</v>
      </c>
      <c r="H431" s="157"/>
      <c r="I431" s="157"/>
      <c r="J431" s="157"/>
      <c r="K431" s="157"/>
      <c r="L431" s="157"/>
      <c r="M431" s="157"/>
      <c r="N431" s="157"/>
      <c r="O431" s="157"/>
      <c r="P431" s="157"/>
      <c r="Q431" s="60">
        <f t="shared" si="6"/>
        <v>0</v>
      </c>
      <c r="R431" s="17"/>
      <c r="S431" s="23"/>
      <c r="T431" s="18"/>
      <c r="U431" s="18"/>
      <c r="V431" s="16"/>
      <c r="W431" s="16"/>
      <c r="X431" s="16"/>
    </row>
    <row r="432" spans="1:24" ht="38.4" customHeight="1" x14ac:dyDescent="0.25">
      <c r="A432" s="166">
        <v>410</v>
      </c>
      <c r="B432" s="183" t="s">
        <v>1153</v>
      </c>
      <c r="C432" s="177" t="s">
        <v>1154</v>
      </c>
      <c r="D432" s="178">
        <v>0</v>
      </c>
      <c r="E432" s="178" t="s">
        <v>1155</v>
      </c>
      <c r="F432" s="178" t="s">
        <v>1155</v>
      </c>
      <c r="G432" s="178" t="s">
        <v>1155</v>
      </c>
      <c r="H432" s="157"/>
      <c r="I432" s="157"/>
      <c r="J432" s="157"/>
      <c r="K432" s="157"/>
      <c r="L432" s="157"/>
      <c r="M432" s="157"/>
      <c r="N432" s="157"/>
      <c r="O432" s="157"/>
      <c r="P432" s="157"/>
      <c r="Q432" s="60">
        <v>0</v>
      </c>
      <c r="R432" s="17"/>
      <c r="S432" s="23"/>
      <c r="T432" s="18"/>
      <c r="U432" s="18"/>
      <c r="V432" s="16"/>
      <c r="W432" s="16"/>
      <c r="X432" s="16"/>
    </row>
    <row r="433" spans="1:24" x14ac:dyDescent="0.25">
      <c r="A433" s="166">
        <v>411</v>
      </c>
      <c r="B433" s="179" t="s">
        <v>1156</v>
      </c>
      <c r="C433" s="177" t="s">
        <v>866</v>
      </c>
      <c r="D433" s="178">
        <v>200</v>
      </c>
      <c r="E433" s="178">
        <v>200</v>
      </c>
      <c r="F433" s="178">
        <v>200</v>
      </c>
      <c r="G433" s="178">
        <v>200</v>
      </c>
      <c r="H433" s="159"/>
      <c r="I433" s="159"/>
      <c r="J433" s="159"/>
      <c r="K433" s="159"/>
      <c r="L433" s="159"/>
      <c r="M433" s="159"/>
      <c r="N433" s="159"/>
      <c r="O433" s="159"/>
      <c r="P433" s="159"/>
      <c r="Q433" s="60">
        <f t="shared" si="6"/>
        <v>0</v>
      </c>
      <c r="R433" s="20"/>
      <c r="S433" s="19"/>
      <c r="T433" s="18"/>
      <c r="U433" s="18"/>
      <c r="V433" s="16"/>
      <c r="W433" s="16"/>
      <c r="X433" s="16"/>
    </row>
    <row r="434" spans="1:24" x14ac:dyDescent="0.25">
      <c r="A434" s="166">
        <v>412</v>
      </c>
      <c r="B434" s="183" t="s">
        <v>1157</v>
      </c>
      <c r="C434" s="180" t="s">
        <v>867</v>
      </c>
      <c r="D434" s="181">
        <v>1000</v>
      </c>
      <c r="E434" s="181">
        <v>1000</v>
      </c>
      <c r="F434" s="181">
        <v>1000</v>
      </c>
      <c r="G434" s="181">
        <v>1000</v>
      </c>
      <c r="H434" s="31"/>
      <c r="I434" s="31"/>
      <c r="J434" s="31"/>
      <c r="K434" s="31"/>
      <c r="L434" s="31"/>
      <c r="M434" s="31"/>
      <c r="N434" s="31"/>
      <c r="O434" s="31"/>
      <c r="P434" s="31"/>
      <c r="Q434" s="60">
        <f t="shared" si="6"/>
        <v>0</v>
      </c>
      <c r="R434" s="17"/>
      <c r="S434" s="19"/>
      <c r="T434" s="18"/>
      <c r="U434" s="18"/>
      <c r="V434" s="16"/>
      <c r="W434" s="16"/>
      <c r="X434" s="16"/>
    </row>
    <row r="435" spans="1:24" x14ac:dyDescent="0.25">
      <c r="A435" s="166">
        <v>413</v>
      </c>
      <c r="B435" s="179" t="s">
        <v>1158</v>
      </c>
      <c r="C435" s="180" t="s">
        <v>866</v>
      </c>
      <c r="D435" s="181">
        <v>250</v>
      </c>
      <c r="E435" s="181">
        <v>250</v>
      </c>
      <c r="F435" s="181">
        <v>250</v>
      </c>
      <c r="G435" s="181">
        <v>250</v>
      </c>
      <c r="H435" s="31"/>
      <c r="I435" s="31"/>
      <c r="J435" s="31"/>
      <c r="K435" s="31"/>
      <c r="L435" s="31"/>
      <c r="M435" s="31"/>
      <c r="N435" s="31"/>
      <c r="O435" s="31"/>
      <c r="P435" s="31"/>
      <c r="Q435" s="60">
        <f t="shared" si="6"/>
        <v>0</v>
      </c>
      <c r="R435" s="17"/>
      <c r="S435" s="19"/>
      <c r="T435" s="18"/>
      <c r="U435" s="18"/>
      <c r="V435" s="16"/>
      <c r="W435" s="16"/>
      <c r="X435" s="16"/>
    </row>
    <row r="436" spans="1:24" x14ac:dyDescent="0.25">
      <c r="A436" s="166"/>
      <c r="B436" s="179" t="s">
        <v>1159</v>
      </c>
      <c r="C436" s="180"/>
      <c r="D436" s="181"/>
      <c r="E436" s="181"/>
      <c r="F436" s="181"/>
      <c r="G436" s="181"/>
      <c r="H436" s="33"/>
      <c r="I436" s="33"/>
      <c r="J436" s="33"/>
      <c r="K436" s="33"/>
      <c r="L436" s="33"/>
      <c r="M436" s="33"/>
      <c r="N436" s="33"/>
      <c r="O436" s="33"/>
      <c r="P436" s="33"/>
      <c r="Q436" s="60"/>
      <c r="R436" s="20"/>
      <c r="S436" s="19"/>
      <c r="T436" s="18"/>
      <c r="U436" s="18"/>
      <c r="V436" s="16"/>
      <c r="W436" s="16"/>
      <c r="X436" s="16"/>
    </row>
    <row r="437" spans="1:24" x14ac:dyDescent="0.25">
      <c r="A437" s="166">
        <v>414</v>
      </c>
      <c r="B437" s="179" t="s">
        <v>1160</v>
      </c>
      <c r="C437" s="180" t="s">
        <v>861</v>
      </c>
      <c r="D437" s="181">
        <v>0</v>
      </c>
      <c r="E437" s="181" t="s">
        <v>1161</v>
      </c>
      <c r="F437" s="181" t="s">
        <v>1161</v>
      </c>
      <c r="G437" s="181" t="s">
        <v>1161</v>
      </c>
      <c r="H437" s="31"/>
      <c r="I437" s="31"/>
      <c r="J437" s="31"/>
      <c r="K437" s="31"/>
      <c r="L437" s="31"/>
      <c r="M437" s="31"/>
      <c r="N437" s="31"/>
      <c r="O437" s="31"/>
      <c r="P437" s="31"/>
      <c r="Q437" s="60">
        <v>0</v>
      </c>
      <c r="R437" s="17"/>
      <c r="S437" s="19"/>
      <c r="T437" s="18"/>
      <c r="U437" s="18"/>
      <c r="V437" s="16"/>
      <c r="W437" s="16"/>
      <c r="X437" s="16"/>
    </row>
    <row r="438" spans="1:24" x14ac:dyDescent="0.25">
      <c r="A438" s="166">
        <v>415</v>
      </c>
      <c r="B438" s="179" t="s">
        <v>1162</v>
      </c>
      <c r="C438" s="180" t="s">
        <v>1163</v>
      </c>
      <c r="D438" s="181">
        <v>0</v>
      </c>
      <c r="E438" s="181" t="s">
        <v>1155</v>
      </c>
      <c r="F438" s="181" t="s">
        <v>1155</v>
      </c>
      <c r="G438" s="181" t="s">
        <v>1155</v>
      </c>
      <c r="H438" s="31"/>
      <c r="I438" s="31"/>
      <c r="J438" s="31"/>
      <c r="K438" s="31"/>
      <c r="L438" s="31"/>
      <c r="M438" s="31"/>
      <c r="N438" s="31"/>
      <c r="O438" s="31"/>
      <c r="P438" s="31"/>
      <c r="Q438" s="60">
        <v>0</v>
      </c>
      <c r="R438" s="17"/>
      <c r="S438" s="19"/>
      <c r="T438" s="18"/>
      <c r="U438" s="18"/>
      <c r="V438" s="16"/>
      <c r="W438" s="16"/>
      <c r="X438" s="16"/>
    </row>
    <row r="439" spans="1:24" ht="24" x14ac:dyDescent="0.25">
      <c r="A439" s="166">
        <v>416</v>
      </c>
      <c r="B439" s="184" t="s">
        <v>1164</v>
      </c>
      <c r="C439" s="185" t="s">
        <v>1165</v>
      </c>
      <c r="D439" s="186">
        <v>0</v>
      </c>
      <c r="E439" s="186" t="s">
        <v>1166</v>
      </c>
      <c r="F439" s="186" t="s">
        <v>1166</v>
      </c>
      <c r="G439" s="186" t="s">
        <v>1166</v>
      </c>
      <c r="H439" s="31"/>
      <c r="I439" s="31"/>
      <c r="J439" s="31"/>
      <c r="K439" s="31"/>
      <c r="L439" s="31"/>
      <c r="M439" s="31"/>
      <c r="N439" s="31"/>
      <c r="O439" s="31"/>
      <c r="P439" s="31"/>
      <c r="Q439" s="60">
        <v>0</v>
      </c>
      <c r="R439" s="20"/>
      <c r="S439" s="19"/>
      <c r="T439" s="18"/>
      <c r="U439" s="18"/>
      <c r="V439" s="16"/>
      <c r="W439" s="16"/>
      <c r="X439" s="16"/>
    </row>
    <row r="440" spans="1:24" ht="22.95" customHeight="1" x14ac:dyDescent="0.25">
      <c r="A440" s="176"/>
      <c r="B440" s="772" t="s">
        <v>1167</v>
      </c>
      <c r="C440" s="773"/>
      <c r="D440" s="773"/>
      <c r="E440" s="187"/>
      <c r="F440" s="187"/>
      <c r="G440" s="187"/>
      <c r="H440" s="31"/>
      <c r="I440" s="31"/>
      <c r="J440" s="31"/>
      <c r="K440" s="31"/>
      <c r="L440" s="31"/>
      <c r="M440" s="31"/>
      <c r="N440" s="31"/>
      <c r="O440" s="31"/>
      <c r="P440" s="31"/>
      <c r="Q440" s="60"/>
      <c r="R440" s="17"/>
      <c r="S440" s="19"/>
      <c r="T440" s="18"/>
      <c r="U440" s="25"/>
      <c r="V440" s="16"/>
      <c r="W440" s="16"/>
      <c r="X440" s="16"/>
    </row>
    <row r="441" spans="1:24" ht="35.4" customHeight="1" x14ac:dyDescent="0.25">
      <c r="A441" s="176"/>
      <c r="B441" s="772" t="s">
        <v>1168</v>
      </c>
      <c r="C441" s="773"/>
      <c r="D441" s="773"/>
      <c r="E441" s="187"/>
      <c r="F441" s="187"/>
      <c r="G441" s="187"/>
      <c r="H441" s="31"/>
      <c r="I441" s="31"/>
      <c r="J441" s="31"/>
      <c r="K441" s="31"/>
      <c r="L441" s="31"/>
      <c r="M441" s="31"/>
      <c r="N441" s="31"/>
      <c r="O441" s="31"/>
      <c r="P441" s="31"/>
      <c r="Q441" s="60"/>
      <c r="R441" s="17"/>
      <c r="S441" s="19"/>
      <c r="T441" s="18"/>
      <c r="U441" s="18"/>
      <c r="V441" s="16"/>
      <c r="W441" s="16"/>
      <c r="X441" s="16"/>
    </row>
    <row r="442" spans="1:24" ht="24.6" customHeight="1" x14ac:dyDescent="0.25">
      <c r="A442" s="176"/>
      <c r="B442" s="772" t="s">
        <v>1169</v>
      </c>
      <c r="C442" s="773"/>
      <c r="D442" s="773"/>
      <c r="E442" s="187"/>
      <c r="F442" s="187"/>
      <c r="G442" s="187"/>
      <c r="H442" s="31"/>
      <c r="I442" s="31"/>
      <c r="J442" s="31"/>
      <c r="K442" s="31"/>
      <c r="L442" s="31"/>
      <c r="M442" s="31"/>
      <c r="N442" s="31"/>
      <c r="O442" s="31"/>
      <c r="P442" s="31"/>
      <c r="Q442" s="60"/>
      <c r="R442" s="20"/>
      <c r="S442" s="19"/>
      <c r="T442" s="18"/>
      <c r="U442" s="18"/>
      <c r="V442" s="16"/>
      <c r="W442" s="16"/>
      <c r="X442" s="16"/>
    </row>
    <row r="443" spans="1:24" ht="28.95" customHeight="1" x14ac:dyDescent="0.25">
      <c r="A443" s="176"/>
      <c r="B443" s="772" t="s">
        <v>1170</v>
      </c>
      <c r="C443" s="773"/>
      <c r="D443" s="773"/>
      <c r="E443" s="187"/>
      <c r="F443" s="187"/>
      <c r="G443" s="187"/>
      <c r="H443" s="31"/>
      <c r="I443" s="31"/>
      <c r="J443" s="31"/>
      <c r="K443" s="31"/>
      <c r="L443" s="31"/>
      <c r="M443" s="31"/>
      <c r="N443" s="31"/>
      <c r="O443" s="31"/>
      <c r="P443" s="31"/>
      <c r="Q443" s="60"/>
      <c r="R443" s="17"/>
      <c r="S443" s="19"/>
      <c r="T443" s="18"/>
      <c r="U443" s="18"/>
      <c r="V443" s="16"/>
      <c r="W443" s="16"/>
      <c r="X443" s="16"/>
    </row>
    <row r="444" spans="1:24" ht="33" customHeight="1" x14ac:dyDescent="0.25">
      <c r="A444" s="176"/>
      <c r="B444" s="772" t="s">
        <v>1171</v>
      </c>
      <c r="C444" s="773"/>
      <c r="D444" s="773"/>
      <c r="E444" s="187"/>
      <c r="F444" s="187"/>
      <c r="G444" s="187"/>
      <c r="H444" s="31"/>
      <c r="I444" s="31"/>
      <c r="J444" s="31"/>
      <c r="K444" s="31"/>
      <c r="L444" s="31"/>
      <c r="M444" s="31"/>
      <c r="N444" s="31"/>
      <c r="O444" s="31"/>
      <c r="P444" s="31"/>
      <c r="Q444" s="60"/>
      <c r="R444" s="17"/>
      <c r="S444" s="19"/>
      <c r="T444" s="18"/>
      <c r="U444" s="18"/>
      <c r="V444" s="16"/>
      <c r="W444" s="16"/>
      <c r="X444" s="16"/>
    </row>
    <row r="445" spans="1:24" ht="18" customHeight="1" x14ac:dyDescent="0.25">
      <c r="A445" s="176"/>
      <c r="B445" s="188" t="s">
        <v>1172</v>
      </c>
      <c r="C445" s="189"/>
      <c r="D445" s="189"/>
      <c r="E445" s="187"/>
      <c r="F445" s="187"/>
      <c r="G445" s="187"/>
      <c r="H445" s="31"/>
      <c r="I445" s="31"/>
      <c r="J445" s="31"/>
      <c r="K445" s="31"/>
      <c r="L445" s="31"/>
      <c r="M445" s="31"/>
      <c r="N445" s="31"/>
      <c r="O445" s="31"/>
      <c r="P445" s="31"/>
      <c r="Q445" s="60"/>
      <c r="R445" s="17"/>
      <c r="S445" s="19"/>
      <c r="T445" s="18"/>
      <c r="U445" s="18"/>
      <c r="V445" s="16"/>
      <c r="W445" s="16"/>
      <c r="X445" s="16"/>
    </row>
    <row r="446" spans="1:24" x14ac:dyDescent="0.25">
      <c r="A446" s="166">
        <v>417</v>
      </c>
      <c r="B446" s="190" t="s">
        <v>1173</v>
      </c>
      <c r="C446" s="191" t="s">
        <v>1174</v>
      </c>
      <c r="D446" s="192" t="s">
        <v>1175</v>
      </c>
      <c r="E446" s="193">
        <v>200</v>
      </c>
      <c r="F446" s="193">
        <v>200</v>
      </c>
      <c r="G446" s="193">
        <v>200</v>
      </c>
      <c r="H446" s="31"/>
      <c r="I446" s="31"/>
      <c r="J446" s="31"/>
      <c r="K446" s="31"/>
      <c r="L446" s="31"/>
      <c r="M446" s="31"/>
      <c r="N446" s="31"/>
      <c r="O446" s="31"/>
      <c r="P446" s="31"/>
      <c r="Q446" s="60">
        <f t="shared" si="6"/>
        <v>0</v>
      </c>
      <c r="R446" s="17"/>
      <c r="S446" s="19"/>
      <c r="T446" s="18"/>
      <c r="U446" s="18"/>
      <c r="V446" s="16"/>
      <c r="W446" s="16"/>
      <c r="X446" s="16"/>
    </row>
    <row r="447" spans="1:24" ht="35.4" customHeight="1" x14ac:dyDescent="0.25">
      <c r="A447" s="166"/>
      <c r="B447" s="772" t="s">
        <v>1176</v>
      </c>
      <c r="C447" s="773"/>
      <c r="D447" s="773"/>
      <c r="E447" s="187"/>
      <c r="F447" s="187"/>
      <c r="G447" s="187"/>
      <c r="H447" s="31"/>
      <c r="I447" s="31"/>
      <c r="J447" s="31"/>
      <c r="K447" s="31"/>
      <c r="L447" s="31"/>
      <c r="M447" s="31"/>
      <c r="N447" s="31"/>
      <c r="O447" s="31"/>
      <c r="P447" s="31"/>
      <c r="Q447" s="60"/>
      <c r="R447" s="17"/>
      <c r="S447" s="19"/>
      <c r="T447" s="18"/>
      <c r="U447" s="18"/>
      <c r="V447" s="16"/>
      <c r="W447" s="16"/>
      <c r="X447" s="16"/>
    </row>
    <row r="448" spans="1:24" x14ac:dyDescent="0.25">
      <c r="A448" s="166"/>
      <c r="B448" s="774" t="s">
        <v>1177</v>
      </c>
      <c r="C448" s="775"/>
      <c r="D448" s="775"/>
      <c r="E448" s="775"/>
      <c r="F448" s="31"/>
      <c r="G448" s="31"/>
      <c r="H448" s="31"/>
      <c r="I448" s="31"/>
      <c r="J448" s="31"/>
      <c r="K448" s="31"/>
      <c r="L448" s="31"/>
      <c r="M448" s="31"/>
      <c r="N448" s="31"/>
      <c r="O448" s="31"/>
      <c r="P448" s="31"/>
      <c r="Q448" s="60"/>
      <c r="R448" s="17"/>
      <c r="S448" s="19"/>
      <c r="T448" s="18"/>
      <c r="U448" s="18"/>
      <c r="V448" s="16"/>
      <c r="W448" s="16"/>
      <c r="X448" s="16"/>
    </row>
    <row r="449" spans="1:24" x14ac:dyDescent="0.2">
      <c r="A449" s="166"/>
      <c r="B449" s="194" t="s">
        <v>1138</v>
      </c>
      <c r="C449" s="177"/>
      <c r="D449" s="177"/>
      <c r="E449" s="178"/>
      <c r="F449" s="178"/>
      <c r="G449" s="178"/>
      <c r="H449" s="31"/>
      <c r="I449" s="31"/>
      <c r="J449" s="31"/>
      <c r="K449" s="31"/>
      <c r="L449" s="31"/>
      <c r="M449" s="31"/>
      <c r="N449" s="31"/>
      <c r="O449" s="31"/>
      <c r="P449" s="31"/>
      <c r="Q449" s="60"/>
      <c r="R449" s="17"/>
      <c r="S449" s="19"/>
      <c r="T449" s="18"/>
      <c r="U449" s="18"/>
      <c r="V449" s="16"/>
      <c r="W449" s="16"/>
      <c r="X449" s="16"/>
    </row>
    <row r="450" spans="1:24" x14ac:dyDescent="0.25">
      <c r="A450" s="166"/>
      <c r="B450" s="179" t="s">
        <v>1139</v>
      </c>
      <c r="C450" s="180"/>
      <c r="D450" s="181"/>
      <c r="E450" s="181"/>
      <c r="F450" s="181"/>
      <c r="G450" s="181"/>
      <c r="H450" s="31"/>
      <c r="I450" s="31"/>
      <c r="J450" s="31"/>
      <c r="K450" s="31"/>
      <c r="L450" s="31"/>
      <c r="M450" s="31"/>
      <c r="N450" s="31"/>
      <c r="O450" s="31"/>
      <c r="P450" s="31"/>
      <c r="Q450" s="60"/>
      <c r="R450" s="17"/>
      <c r="S450" s="19"/>
      <c r="T450" s="18"/>
      <c r="U450" s="18"/>
      <c r="V450" s="16"/>
      <c r="W450" s="16"/>
      <c r="X450" s="16"/>
    </row>
    <row r="451" spans="1:24" x14ac:dyDescent="0.25">
      <c r="A451" s="166">
        <v>418</v>
      </c>
      <c r="B451" s="182" t="s">
        <v>1140</v>
      </c>
      <c r="C451" s="177" t="s">
        <v>863</v>
      </c>
      <c r="D451" s="195" t="s">
        <v>1141</v>
      </c>
      <c r="E451" s="181" t="s">
        <v>1141</v>
      </c>
      <c r="F451" s="181" t="s">
        <v>1141</v>
      </c>
      <c r="G451" s="181" t="s">
        <v>1141</v>
      </c>
      <c r="H451" s="31"/>
      <c r="I451" s="31"/>
      <c r="J451" s="31"/>
      <c r="K451" s="31"/>
      <c r="L451" s="31"/>
      <c r="M451" s="31"/>
      <c r="N451" s="31"/>
      <c r="O451" s="31"/>
      <c r="P451" s="31"/>
      <c r="Q451" s="60">
        <f t="shared" si="6"/>
        <v>0</v>
      </c>
      <c r="R451" s="17"/>
      <c r="S451" s="19"/>
      <c r="T451" s="18"/>
      <c r="U451" s="18"/>
      <c r="V451" s="16"/>
      <c r="W451" s="16"/>
      <c r="X451" s="16"/>
    </row>
    <row r="452" spans="1:24" x14ac:dyDescent="0.25">
      <c r="A452" s="166"/>
      <c r="B452" s="151" t="s">
        <v>1142</v>
      </c>
      <c r="C452" s="180"/>
      <c r="D452" s="181"/>
      <c r="E452" s="181"/>
      <c r="F452" s="181"/>
      <c r="G452" s="181"/>
      <c r="H452" s="31"/>
      <c r="I452" s="31"/>
      <c r="J452" s="31"/>
      <c r="K452" s="31"/>
      <c r="L452" s="31"/>
      <c r="M452" s="31"/>
      <c r="N452" s="31"/>
      <c r="O452" s="31"/>
      <c r="P452" s="31"/>
      <c r="Q452" s="60"/>
      <c r="R452" s="20"/>
      <c r="S452" s="19"/>
      <c r="T452" s="18"/>
      <c r="U452" s="18"/>
      <c r="V452" s="16"/>
      <c r="W452" s="16"/>
      <c r="X452" s="16"/>
    </row>
    <row r="453" spans="1:24" x14ac:dyDescent="0.25">
      <c r="A453" s="166">
        <v>419</v>
      </c>
      <c r="B453" s="179" t="s">
        <v>1143</v>
      </c>
      <c r="C453" s="177" t="s">
        <v>865</v>
      </c>
      <c r="D453" s="181">
        <v>120</v>
      </c>
      <c r="E453" s="181" t="s">
        <v>1144</v>
      </c>
      <c r="F453" s="181" t="s">
        <v>1144</v>
      </c>
      <c r="G453" s="181" t="s">
        <v>1144</v>
      </c>
      <c r="H453" s="31"/>
      <c r="I453" s="31"/>
      <c r="J453" s="31"/>
      <c r="K453" s="31"/>
      <c r="L453" s="31"/>
      <c r="M453" s="31"/>
      <c r="N453" s="31"/>
      <c r="O453" s="31"/>
      <c r="P453" s="31"/>
      <c r="Q453" s="60">
        <f t="shared" si="6"/>
        <v>0</v>
      </c>
      <c r="R453" s="17"/>
      <c r="S453" s="19"/>
      <c r="T453" s="18"/>
      <c r="U453" s="18"/>
      <c r="V453" s="16"/>
      <c r="W453" s="16"/>
      <c r="X453" s="16"/>
    </row>
    <row r="454" spans="1:24" x14ac:dyDescent="0.25">
      <c r="A454" s="166">
        <v>420</v>
      </c>
      <c r="B454" s="179" t="s">
        <v>1145</v>
      </c>
      <c r="C454" s="180" t="s">
        <v>866</v>
      </c>
      <c r="D454" s="181">
        <v>90</v>
      </c>
      <c r="E454" s="181" t="s">
        <v>1146</v>
      </c>
      <c r="F454" s="181" t="s">
        <v>1146</v>
      </c>
      <c r="G454" s="181" t="s">
        <v>1146</v>
      </c>
      <c r="H454" s="31"/>
      <c r="I454" s="31"/>
      <c r="J454" s="31"/>
      <c r="K454" s="31"/>
      <c r="L454" s="31"/>
      <c r="M454" s="31"/>
      <c r="N454" s="31"/>
      <c r="O454" s="31"/>
      <c r="P454" s="31"/>
      <c r="Q454" s="60">
        <f t="shared" si="6"/>
        <v>0</v>
      </c>
      <c r="R454" s="17"/>
      <c r="S454" s="19"/>
      <c r="T454" s="18"/>
      <c r="U454" s="18"/>
      <c r="V454" s="16"/>
      <c r="W454" s="16"/>
      <c r="X454" s="16"/>
    </row>
    <row r="455" spans="1:24" x14ac:dyDescent="0.25">
      <c r="A455" s="166"/>
      <c r="B455" s="196" t="s">
        <v>1172</v>
      </c>
      <c r="C455" s="189"/>
      <c r="D455" s="197"/>
      <c r="E455" s="181"/>
      <c r="F455" s="181"/>
      <c r="G455" s="181"/>
      <c r="H455" s="31"/>
      <c r="I455" s="31"/>
      <c r="J455" s="31"/>
      <c r="K455" s="31"/>
      <c r="L455" s="31"/>
      <c r="M455" s="31"/>
      <c r="N455" s="31"/>
      <c r="O455" s="31"/>
      <c r="P455" s="31"/>
      <c r="Q455" s="60"/>
      <c r="R455" s="17"/>
      <c r="S455" s="19"/>
      <c r="T455" s="18"/>
      <c r="U455" s="18"/>
      <c r="V455" s="16"/>
      <c r="W455" s="16"/>
      <c r="X455" s="16"/>
    </row>
    <row r="456" spans="1:24" x14ac:dyDescent="0.25">
      <c r="A456" s="166">
        <v>421</v>
      </c>
      <c r="B456" s="179" t="s">
        <v>1173</v>
      </c>
      <c r="C456" s="180" t="s">
        <v>1174</v>
      </c>
      <c r="D456" s="198" t="s">
        <v>1175</v>
      </c>
      <c r="E456" s="181">
        <v>200</v>
      </c>
      <c r="F456" s="181">
        <v>200</v>
      </c>
      <c r="G456" s="181">
        <v>200</v>
      </c>
      <c r="H456" s="31"/>
      <c r="I456" s="31"/>
      <c r="J456" s="31"/>
      <c r="K456" s="31"/>
      <c r="L456" s="31"/>
      <c r="M456" s="31"/>
      <c r="N456" s="31"/>
      <c r="O456" s="31"/>
      <c r="P456" s="31"/>
      <c r="Q456" s="60">
        <f t="shared" si="6"/>
        <v>0</v>
      </c>
      <c r="R456" s="17"/>
      <c r="S456" s="19"/>
      <c r="T456" s="18"/>
      <c r="U456" s="18"/>
      <c r="V456" s="16"/>
      <c r="W456" s="16"/>
      <c r="X456" s="16"/>
    </row>
    <row r="457" spans="1:24" ht="24" customHeight="1" x14ac:dyDescent="0.25">
      <c r="A457" s="166"/>
      <c r="B457" s="772" t="s">
        <v>1176</v>
      </c>
      <c r="C457" s="773"/>
      <c r="D457" s="773"/>
      <c r="E457" s="187"/>
      <c r="F457" s="187"/>
      <c r="G457" s="187"/>
      <c r="H457" s="31"/>
      <c r="I457" s="31"/>
      <c r="J457" s="31"/>
      <c r="K457" s="31"/>
      <c r="L457" s="31"/>
      <c r="M457" s="31"/>
      <c r="N457" s="31"/>
      <c r="O457" s="31"/>
      <c r="P457" s="31"/>
      <c r="Q457" s="60"/>
      <c r="R457" s="17"/>
      <c r="S457" s="19"/>
      <c r="T457" s="18"/>
      <c r="U457" s="18"/>
      <c r="V457" s="16"/>
      <c r="W457" s="16"/>
      <c r="X457" s="16"/>
    </row>
    <row r="458" spans="1:24" x14ac:dyDescent="0.25">
      <c r="A458" s="166"/>
      <c r="B458" s="776" t="s">
        <v>1178</v>
      </c>
      <c r="C458" s="777"/>
      <c r="D458" s="777"/>
      <c r="E458" s="778"/>
      <c r="F458" s="31"/>
      <c r="G458" s="31"/>
      <c r="H458" s="31"/>
      <c r="I458" s="31"/>
      <c r="J458" s="31"/>
      <c r="K458" s="31"/>
      <c r="L458" s="31"/>
      <c r="M458" s="31"/>
      <c r="N458" s="31"/>
      <c r="O458" s="31"/>
      <c r="P458" s="31"/>
      <c r="Q458" s="60"/>
      <c r="R458" s="17"/>
      <c r="S458" s="19"/>
      <c r="T458" s="18"/>
      <c r="U458" s="18"/>
      <c r="V458" s="16"/>
      <c r="W458" s="16"/>
      <c r="X458" s="16"/>
    </row>
    <row r="459" spans="1:24" ht="27.6" x14ac:dyDescent="0.25">
      <c r="A459" s="166"/>
      <c r="B459" s="144" t="s">
        <v>857</v>
      </c>
      <c r="C459" s="145"/>
      <c r="D459" s="199"/>
      <c r="E459" s="199"/>
      <c r="F459" s="199"/>
      <c r="G459" s="199"/>
      <c r="H459" s="31"/>
      <c r="I459" s="31"/>
      <c r="J459" s="31"/>
      <c r="K459" s="31"/>
      <c r="L459" s="31"/>
      <c r="M459" s="31"/>
      <c r="N459" s="31"/>
      <c r="O459" s="31"/>
      <c r="P459" s="31"/>
      <c r="Q459" s="60"/>
      <c r="R459" s="17"/>
      <c r="S459" s="19"/>
      <c r="T459" s="18"/>
      <c r="U459" s="18"/>
      <c r="V459" s="16"/>
      <c r="W459" s="16"/>
      <c r="X459" s="16"/>
    </row>
    <row r="460" spans="1:24" ht="25.95" customHeight="1" x14ac:dyDescent="0.25">
      <c r="A460" s="166"/>
      <c r="B460" s="146" t="s">
        <v>1179</v>
      </c>
      <c r="C460" s="133"/>
      <c r="D460" s="170"/>
      <c r="E460" s="170"/>
      <c r="F460" s="170"/>
      <c r="G460" s="170"/>
      <c r="H460" s="31"/>
      <c r="I460" s="31"/>
      <c r="J460" s="31"/>
      <c r="K460" s="31"/>
      <c r="L460" s="31"/>
      <c r="M460" s="31"/>
      <c r="N460" s="31"/>
      <c r="O460" s="31"/>
      <c r="P460" s="31"/>
      <c r="Q460" s="60"/>
      <c r="R460" s="17"/>
      <c r="S460" s="19"/>
      <c r="T460" s="18"/>
      <c r="U460" s="18"/>
      <c r="V460" s="16"/>
      <c r="W460" s="16"/>
      <c r="X460" s="16"/>
    </row>
    <row r="461" spans="1:24" ht="24" x14ac:dyDescent="0.25">
      <c r="A461" s="166">
        <v>422</v>
      </c>
      <c r="B461" s="131" t="s">
        <v>1180</v>
      </c>
      <c r="C461" s="147" t="s">
        <v>1181</v>
      </c>
      <c r="D461" s="170">
        <v>0</v>
      </c>
      <c r="E461" s="170">
        <v>25000</v>
      </c>
      <c r="F461" s="170">
        <v>25000</v>
      </c>
      <c r="G461" s="170">
        <v>25000</v>
      </c>
      <c r="H461" s="31"/>
      <c r="I461" s="31"/>
      <c r="J461" s="31"/>
      <c r="K461" s="31"/>
      <c r="L461" s="31"/>
      <c r="M461" s="31"/>
      <c r="N461" s="31"/>
      <c r="O461" s="31"/>
      <c r="P461" s="31"/>
      <c r="Q461" s="60">
        <v>0</v>
      </c>
      <c r="R461" s="17"/>
      <c r="S461" s="19"/>
      <c r="T461" s="18"/>
      <c r="U461" s="18"/>
      <c r="V461" s="16"/>
      <c r="W461" s="16"/>
      <c r="X461" s="16"/>
    </row>
    <row r="462" spans="1:24" x14ac:dyDescent="0.25">
      <c r="A462" s="166"/>
      <c r="B462" s="200" t="s">
        <v>1182</v>
      </c>
      <c r="C462" s="148"/>
      <c r="D462" s="148"/>
      <c r="E462" s="148"/>
      <c r="F462" s="148"/>
      <c r="G462" s="148"/>
      <c r="H462" s="31"/>
      <c r="I462" s="31"/>
      <c r="J462" s="31"/>
      <c r="K462" s="31"/>
      <c r="L462" s="31"/>
      <c r="M462" s="31"/>
      <c r="N462" s="31"/>
      <c r="O462" s="31"/>
      <c r="P462" s="31"/>
      <c r="Q462" s="60"/>
      <c r="R462" s="17"/>
      <c r="S462" s="19"/>
      <c r="T462" s="18"/>
      <c r="U462" s="18"/>
      <c r="V462" s="16"/>
      <c r="W462" s="16"/>
      <c r="X462" s="16"/>
    </row>
    <row r="463" spans="1:24" x14ac:dyDescent="0.25">
      <c r="A463" s="166">
        <v>423</v>
      </c>
      <c r="B463" s="131" t="s">
        <v>1183</v>
      </c>
      <c r="C463" s="133" t="s">
        <v>869</v>
      </c>
      <c r="D463" s="170">
        <v>0</v>
      </c>
      <c r="E463" s="170">
        <v>22</v>
      </c>
      <c r="F463" s="170">
        <v>22</v>
      </c>
      <c r="G463" s="170">
        <v>22</v>
      </c>
      <c r="H463" s="31"/>
      <c r="I463" s="31"/>
      <c r="J463" s="31"/>
      <c r="K463" s="31"/>
      <c r="L463" s="31"/>
      <c r="M463" s="31"/>
      <c r="N463" s="31"/>
      <c r="O463" s="31"/>
      <c r="P463" s="31"/>
      <c r="Q463" s="60">
        <v>0</v>
      </c>
      <c r="R463" s="17"/>
      <c r="S463" s="19"/>
      <c r="T463" s="18"/>
      <c r="U463" s="18"/>
      <c r="V463" s="16"/>
      <c r="W463" s="16"/>
      <c r="X463" s="16"/>
    </row>
    <row r="464" spans="1:24" x14ac:dyDescent="0.25">
      <c r="A464" s="166"/>
      <c r="B464" s="151" t="s">
        <v>1184</v>
      </c>
      <c r="C464" s="133"/>
      <c r="D464" s="170"/>
      <c r="E464" s="170"/>
      <c r="F464" s="170"/>
      <c r="G464" s="170"/>
      <c r="H464" s="31"/>
      <c r="I464" s="31"/>
      <c r="J464" s="31"/>
      <c r="K464" s="31"/>
      <c r="L464" s="31"/>
      <c r="M464" s="31"/>
      <c r="N464" s="31"/>
      <c r="O464" s="31"/>
      <c r="P464" s="31"/>
      <c r="Q464" s="60"/>
      <c r="R464" s="17"/>
      <c r="S464" s="19"/>
      <c r="T464" s="18"/>
      <c r="U464" s="18"/>
      <c r="V464" s="16"/>
      <c r="W464" s="16"/>
      <c r="X464" s="16"/>
    </row>
    <row r="465" spans="1:24" x14ac:dyDescent="0.25">
      <c r="A465" s="166">
        <v>424</v>
      </c>
      <c r="B465" s="131" t="s">
        <v>1185</v>
      </c>
      <c r="C465" s="133" t="s">
        <v>869</v>
      </c>
      <c r="D465" s="170">
        <v>300</v>
      </c>
      <c r="E465" s="170">
        <v>250</v>
      </c>
      <c r="F465" s="170">
        <v>250</v>
      </c>
      <c r="G465" s="170">
        <v>250</v>
      </c>
      <c r="H465" s="31"/>
      <c r="I465" s="31"/>
      <c r="J465" s="31"/>
      <c r="K465" s="31"/>
      <c r="L465" s="31"/>
      <c r="M465" s="31"/>
      <c r="N465" s="31"/>
      <c r="O465" s="31"/>
      <c r="P465" s="31"/>
      <c r="Q465" s="60">
        <f t="shared" ref="Q465:Q518" si="7">P465/D465</f>
        <v>0</v>
      </c>
      <c r="R465" s="20"/>
      <c r="S465" s="19"/>
      <c r="T465" s="18"/>
      <c r="U465" s="18"/>
      <c r="V465" s="16"/>
      <c r="W465" s="16"/>
      <c r="X465" s="16"/>
    </row>
    <row r="466" spans="1:24" x14ac:dyDescent="0.25">
      <c r="A466" s="166">
        <v>425</v>
      </c>
      <c r="B466" s="131" t="s">
        <v>1186</v>
      </c>
      <c r="C466" s="133" t="s">
        <v>870</v>
      </c>
      <c r="D466" s="170">
        <v>450</v>
      </c>
      <c r="E466" s="170">
        <v>330</v>
      </c>
      <c r="F466" s="170">
        <v>330</v>
      </c>
      <c r="G466" s="170">
        <v>330</v>
      </c>
      <c r="H466" s="31"/>
      <c r="I466" s="31"/>
      <c r="J466" s="31"/>
      <c r="K466" s="31"/>
      <c r="L466" s="31"/>
      <c r="M466" s="31"/>
      <c r="N466" s="31"/>
      <c r="O466" s="31"/>
      <c r="P466" s="31"/>
      <c r="Q466" s="60">
        <f t="shared" si="7"/>
        <v>0</v>
      </c>
      <c r="R466" s="17"/>
      <c r="S466" s="19"/>
      <c r="T466" s="18"/>
      <c r="U466" s="18"/>
      <c r="V466" s="16"/>
      <c r="W466" s="16"/>
      <c r="X466" s="16"/>
    </row>
    <row r="467" spans="1:24" x14ac:dyDescent="0.25">
      <c r="A467" s="166"/>
      <c r="B467" s="146" t="s">
        <v>1187</v>
      </c>
      <c r="C467" s="133"/>
      <c r="D467" s="170"/>
      <c r="E467" s="170"/>
      <c r="F467" s="170"/>
      <c r="G467" s="170"/>
      <c r="H467" s="31"/>
      <c r="I467" s="31"/>
      <c r="J467" s="31"/>
      <c r="K467" s="31"/>
      <c r="L467" s="31"/>
      <c r="M467" s="31"/>
      <c r="N467" s="31"/>
      <c r="O467" s="31"/>
      <c r="P467" s="31"/>
      <c r="Q467" s="60"/>
      <c r="R467" s="20"/>
      <c r="S467" s="19"/>
      <c r="T467" s="18"/>
      <c r="U467" s="18"/>
      <c r="V467" s="16"/>
      <c r="W467" s="16"/>
      <c r="X467" s="16"/>
    </row>
    <row r="468" spans="1:24" ht="18" customHeight="1" x14ac:dyDescent="0.25">
      <c r="A468" s="166">
        <v>426</v>
      </c>
      <c r="B468" s="131" t="s">
        <v>1188</v>
      </c>
      <c r="C468" s="147" t="s">
        <v>1189</v>
      </c>
      <c r="D468" s="170">
        <v>0</v>
      </c>
      <c r="E468" s="170">
        <v>1000</v>
      </c>
      <c r="F468" s="170">
        <v>1000</v>
      </c>
      <c r="G468" s="170">
        <v>1000</v>
      </c>
      <c r="H468" s="31"/>
      <c r="I468" s="31"/>
      <c r="J468" s="31"/>
      <c r="K468" s="31"/>
      <c r="L468" s="31"/>
      <c r="M468" s="31"/>
      <c r="N468" s="31"/>
      <c r="O468" s="31"/>
      <c r="P468" s="31"/>
      <c r="Q468" s="60">
        <v>0</v>
      </c>
      <c r="R468" s="20"/>
      <c r="S468" s="19"/>
      <c r="T468" s="18"/>
      <c r="U468" s="18"/>
      <c r="V468" s="16"/>
      <c r="W468" s="16"/>
      <c r="X468" s="16"/>
    </row>
    <row r="469" spans="1:24" ht="22.8" x14ac:dyDescent="0.25">
      <c r="A469" s="201"/>
      <c r="B469" s="146" t="s">
        <v>1190</v>
      </c>
      <c r="C469" s="133"/>
      <c r="D469" s="170"/>
      <c r="E469" s="170"/>
      <c r="F469" s="170"/>
      <c r="G469" s="170"/>
      <c r="H469" s="31"/>
      <c r="I469" s="31"/>
      <c r="J469" s="31"/>
      <c r="K469" s="31"/>
      <c r="L469" s="31"/>
      <c r="M469" s="31"/>
      <c r="N469" s="31"/>
      <c r="O469" s="31"/>
      <c r="P469" s="31"/>
      <c r="Q469" s="60"/>
      <c r="R469" s="17"/>
      <c r="S469" s="23"/>
      <c r="T469" s="18"/>
      <c r="U469" s="18"/>
      <c r="V469" s="16"/>
      <c r="W469" s="16"/>
      <c r="X469" s="16"/>
    </row>
    <row r="470" spans="1:24" x14ac:dyDescent="0.25">
      <c r="A470" s="201"/>
      <c r="B470" s="131" t="s">
        <v>1191</v>
      </c>
      <c r="C470" s="133"/>
      <c r="D470" s="170"/>
      <c r="E470" s="170"/>
      <c r="F470" s="170"/>
      <c r="G470" s="170"/>
      <c r="H470" s="31"/>
      <c r="I470" s="31"/>
      <c r="J470" s="31"/>
      <c r="K470" s="31"/>
      <c r="L470" s="31"/>
      <c r="M470" s="31"/>
      <c r="N470" s="31"/>
      <c r="O470" s="31"/>
      <c r="P470" s="31"/>
      <c r="Q470" s="60"/>
      <c r="R470" s="17"/>
      <c r="S470" s="23"/>
      <c r="T470" s="18"/>
      <c r="U470" s="18"/>
      <c r="V470" s="16"/>
      <c r="W470" s="16"/>
      <c r="X470" s="16"/>
    </row>
    <row r="471" spans="1:24" x14ac:dyDescent="0.25">
      <c r="A471" s="166">
        <v>427</v>
      </c>
      <c r="B471" s="131" t="s">
        <v>1192</v>
      </c>
      <c r="C471" s="133" t="s">
        <v>1193</v>
      </c>
      <c r="D471" s="170">
        <v>0</v>
      </c>
      <c r="E471" s="170">
        <v>40</v>
      </c>
      <c r="F471" s="170">
        <v>40</v>
      </c>
      <c r="G471" s="170">
        <v>40</v>
      </c>
      <c r="H471" s="31"/>
      <c r="I471" s="31"/>
      <c r="J471" s="31"/>
      <c r="K471" s="31"/>
      <c r="L471" s="31"/>
      <c r="M471" s="31"/>
      <c r="N471" s="31"/>
      <c r="O471" s="31"/>
      <c r="P471" s="31"/>
      <c r="Q471" s="60">
        <v>0</v>
      </c>
      <c r="R471" s="17"/>
      <c r="S471" s="23"/>
      <c r="T471" s="18"/>
      <c r="U471" s="18"/>
      <c r="V471" s="16"/>
      <c r="W471" s="16"/>
      <c r="X471" s="16"/>
    </row>
    <row r="472" spans="1:24" x14ac:dyDescent="0.25">
      <c r="A472" s="166">
        <v>428</v>
      </c>
      <c r="B472" s="131" t="s">
        <v>1194</v>
      </c>
      <c r="C472" s="133" t="s">
        <v>1193</v>
      </c>
      <c r="D472" s="170">
        <v>48</v>
      </c>
      <c r="E472" s="170">
        <v>40</v>
      </c>
      <c r="F472" s="170">
        <v>40</v>
      </c>
      <c r="G472" s="170">
        <v>40</v>
      </c>
      <c r="H472" s="31"/>
      <c r="I472" s="31"/>
      <c r="J472" s="31"/>
      <c r="K472" s="31"/>
      <c r="L472" s="31"/>
      <c r="M472" s="31"/>
      <c r="N472" s="31"/>
      <c r="O472" s="31"/>
      <c r="P472" s="31"/>
      <c r="Q472" s="60">
        <f t="shared" si="7"/>
        <v>0</v>
      </c>
      <c r="R472" s="17"/>
      <c r="S472" s="23"/>
      <c r="T472" s="18"/>
      <c r="U472" s="18"/>
      <c r="V472" s="16"/>
      <c r="W472" s="16"/>
      <c r="X472" s="16"/>
    </row>
    <row r="473" spans="1:24" x14ac:dyDescent="0.25">
      <c r="A473" s="166">
        <v>429</v>
      </c>
      <c r="B473" s="131" t="s">
        <v>1195</v>
      </c>
      <c r="C473" s="133" t="s">
        <v>1193</v>
      </c>
      <c r="D473" s="170">
        <v>45</v>
      </c>
      <c r="E473" s="170">
        <v>45</v>
      </c>
      <c r="F473" s="170">
        <v>45</v>
      </c>
      <c r="G473" s="170">
        <v>45</v>
      </c>
      <c r="H473" s="31"/>
      <c r="I473" s="31"/>
      <c r="J473" s="31"/>
      <c r="K473" s="31"/>
      <c r="L473" s="31"/>
      <c r="M473" s="31"/>
      <c r="N473" s="31"/>
      <c r="O473" s="31"/>
      <c r="P473" s="31"/>
      <c r="Q473" s="60">
        <f t="shared" si="7"/>
        <v>0</v>
      </c>
      <c r="R473" s="20"/>
      <c r="S473" s="19"/>
      <c r="T473" s="18"/>
      <c r="U473" s="18"/>
      <c r="V473" s="16"/>
      <c r="W473" s="16"/>
      <c r="X473" s="16"/>
    </row>
    <row r="474" spans="1:24" x14ac:dyDescent="0.25">
      <c r="A474" s="166">
        <v>430</v>
      </c>
      <c r="B474" s="131" t="s">
        <v>1196</v>
      </c>
      <c r="C474" s="133" t="s">
        <v>1193</v>
      </c>
      <c r="D474" s="170">
        <v>45</v>
      </c>
      <c r="E474" s="170">
        <v>40</v>
      </c>
      <c r="F474" s="170">
        <v>40</v>
      </c>
      <c r="G474" s="170">
        <v>40</v>
      </c>
      <c r="H474" s="31"/>
      <c r="I474" s="31"/>
      <c r="J474" s="31"/>
      <c r="K474" s="31"/>
      <c r="L474" s="31"/>
      <c r="M474" s="31"/>
      <c r="N474" s="31"/>
      <c r="O474" s="31"/>
      <c r="P474" s="31"/>
      <c r="Q474" s="60">
        <f t="shared" si="7"/>
        <v>0</v>
      </c>
      <c r="R474" s="17"/>
      <c r="S474" s="23"/>
      <c r="T474" s="18"/>
      <c r="U474" s="18"/>
      <c r="V474" s="16"/>
      <c r="W474" s="16"/>
      <c r="X474" s="16"/>
    </row>
    <row r="475" spans="1:24" x14ac:dyDescent="0.25">
      <c r="A475" s="166">
        <v>431</v>
      </c>
      <c r="B475" s="131" t="s">
        <v>1197</v>
      </c>
      <c r="C475" s="133" t="s">
        <v>1193</v>
      </c>
      <c r="D475" s="170">
        <v>45</v>
      </c>
      <c r="E475" s="170">
        <v>40</v>
      </c>
      <c r="F475" s="170">
        <v>40</v>
      </c>
      <c r="G475" s="170">
        <v>40</v>
      </c>
      <c r="H475" s="31"/>
      <c r="I475" s="31"/>
      <c r="J475" s="31"/>
      <c r="K475" s="31"/>
      <c r="L475" s="31"/>
      <c r="M475" s="31"/>
      <c r="N475" s="31"/>
      <c r="O475" s="31"/>
      <c r="P475" s="31"/>
      <c r="Q475" s="60">
        <f t="shared" si="7"/>
        <v>0</v>
      </c>
      <c r="R475" s="17"/>
      <c r="S475" s="23"/>
      <c r="T475" s="18"/>
      <c r="U475" s="18"/>
      <c r="V475" s="16"/>
      <c r="W475" s="16"/>
      <c r="X475" s="16"/>
    </row>
    <row r="476" spans="1:24" x14ac:dyDescent="0.25">
      <c r="A476" s="166">
        <v>432</v>
      </c>
      <c r="B476" s="131" t="s">
        <v>1198</v>
      </c>
      <c r="C476" s="133" t="s">
        <v>1199</v>
      </c>
      <c r="D476" s="170">
        <v>102</v>
      </c>
      <c r="E476" s="170">
        <v>85</v>
      </c>
      <c r="F476" s="170">
        <v>85</v>
      </c>
      <c r="G476" s="170">
        <v>85</v>
      </c>
      <c r="H476" s="31"/>
      <c r="I476" s="31"/>
      <c r="J476" s="31"/>
      <c r="K476" s="31"/>
      <c r="L476" s="31"/>
      <c r="M476" s="31"/>
      <c r="N476" s="31"/>
      <c r="O476" s="31"/>
      <c r="P476" s="31"/>
      <c r="Q476" s="60">
        <f t="shared" si="7"/>
        <v>0</v>
      </c>
      <c r="R476" s="17"/>
      <c r="S476" s="19"/>
      <c r="T476" s="18"/>
      <c r="U476" s="18"/>
      <c r="V476" s="16"/>
      <c r="W476" s="16"/>
      <c r="X476" s="16"/>
    </row>
    <row r="477" spans="1:24" x14ac:dyDescent="0.25">
      <c r="A477" s="166">
        <v>433</v>
      </c>
      <c r="B477" s="131" t="s">
        <v>1200</v>
      </c>
      <c r="C477" s="133" t="s">
        <v>862</v>
      </c>
      <c r="D477" s="170">
        <v>480</v>
      </c>
      <c r="E477" s="170">
        <v>400</v>
      </c>
      <c r="F477" s="170">
        <v>400</v>
      </c>
      <c r="G477" s="170">
        <v>400</v>
      </c>
      <c r="H477" s="31"/>
      <c r="I477" s="31"/>
      <c r="J477" s="31"/>
      <c r="K477" s="31"/>
      <c r="L477" s="31"/>
      <c r="M477" s="31"/>
      <c r="N477" s="31"/>
      <c r="O477" s="31"/>
      <c r="P477" s="31"/>
      <c r="Q477" s="60">
        <f t="shared" si="7"/>
        <v>0</v>
      </c>
      <c r="R477" s="17"/>
      <c r="S477" s="19"/>
      <c r="T477" s="18"/>
      <c r="U477" s="18"/>
      <c r="V477" s="16"/>
      <c r="W477" s="16"/>
      <c r="X477" s="16"/>
    </row>
    <row r="478" spans="1:24" x14ac:dyDescent="0.25">
      <c r="A478" s="166">
        <v>434</v>
      </c>
      <c r="B478" s="131" t="s">
        <v>1201</v>
      </c>
      <c r="C478" s="133" t="s">
        <v>1124</v>
      </c>
      <c r="D478" s="170">
        <v>1680</v>
      </c>
      <c r="E478" s="170">
        <v>1400</v>
      </c>
      <c r="F478" s="170">
        <v>1400</v>
      </c>
      <c r="G478" s="170">
        <v>1400</v>
      </c>
      <c r="H478" s="31"/>
      <c r="I478" s="31"/>
      <c r="J478" s="31"/>
      <c r="K478" s="31"/>
      <c r="L478" s="31"/>
      <c r="M478" s="31"/>
      <c r="N478" s="31"/>
      <c r="O478" s="31"/>
      <c r="P478" s="31"/>
      <c r="Q478" s="60">
        <f t="shared" si="7"/>
        <v>0</v>
      </c>
      <c r="R478" s="20"/>
      <c r="S478" s="20"/>
      <c r="T478" s="18"/>
      <c r="U478" s="18"/>
      <c r="V478" s="16"/>
      <c r="W478" s="16"/>
      <c r="X478" s="16"/>
    </row>
    <row r="479" spans="1:24" x14ac:dyDescent="0.25">
      <c r="A479" s="166">
        <v>435</v>
      </c>
      <c r="B479" s="131" t="s">
        <v>1202</v>
      </c>
      <c r="C479" s="133" t="s">
        <v>1193</v>
      </c>
      <c r="D479" s="170">
        <v>0</v>
      </c>
      <c r="E479" s="170">
        <v>240</v>
      </c>
      <c r="F479" s="170">
        <v>240</v>
      </c>
      <c r="G479" s="170">
        <v>240</v>
      </c>
      <c r="H479" s="31"/>
      <c r="I479" s="31"/>
      <c r="J479" s="31"/>
      <c r="K479" s="31"/>
      <c r="L479" s="31"/>
      <c r="M479" s="31"/>
      <c r="N479" s="31"/>
      <c r="O479" s="31"/>
      <c r="P479" s="31"/>
      <c r="Q479" s="60">
        <v>0</v>
      </c>
      <c r="R479" s="20"/>
      <c r="S479" s="19"/>
      <c r="T479" s="18"/>
      <c r="U479" s="18"/>
      <c r="V479" s="16"/>
      <c r="W479" s="16"/>
      <c r="X479" s="16"/>
    </row>
    <row r="480" spans="1:24" x14ac:dyDescent="0.25">
      <c r="A480" s="166"/>
      <c r="B480" s="131" t="s">
        <v>1203</v>
      </c>
      <c r="C480" s="133"/>
      <c r="D480" s="170"/>
      <c r="E480" s="170"/>
      <c r="F480" s="170"/>
      <c r="G480" s="170"/>
      <c r="H480" s="31"/>
      <c r="I480" s="31"/>
      <c r="J480" s="31"/>
      <c r="K480" s="31"/>
      <c r="L480" s="31"/>
      <c r="M480" s="31"/>
      <c r="N480" s="31"/>
      <c r="O480" s="31"/>
      <c r="P480" s="31"/>
      <c r="Q480" s="60"/>
      <c r="R480" s="17"/>
      <c r="S480" s="23"/>
      <c r="T480" s="18"/>
      <c r="U480" s="18"/>
      <c r="V480" s="16"/>
      <c r="W480" s="16"/>
      <c r="X480" s="16"/>
    </row>
    <row r="481" spans="1:24" ht="18" customHeight="1" x14ac:dyDescent="0.25">
      <c r="A481" s="166">
        <v>436</v>
      </c>
      <c r="B481" s="131" t="s">
        <v>1204</v>
      </c>
      <c r="C481" s="133" t="s">
        <v>1199</v>
      </c>
      <c r="D481" s="170">
        <v>0</v>
      </c>
      <c r="E481" s="170">
        <v>100</v>
      </c>
      <c r="F481" s="170">
        <v>100</v>
      </c>
      <c r="G481" s="170">
        <v>100</v>
      </c>
      <c r="H481" s="31"/>
      <c r="I481" s="31"/>
      <c r="J481" s="31"/>
      <c r="K481" s="31"/>
      <c r="L481" s="31"/>
      <c r="M481" s="31"/>
      <c r="N481" s="31"/>
      <c r="O481" s="31"/>
      <c r="P481" s="31"/>
      <c r="Q481" s="60">
        <v>0</v>
      </c>
      <c r="R481" s="24"/>
      <c r="S481" s="17"/>
      <c r="T481" s="17"/>
      <c r="U481" s="17"/>
      <c r="V481" s="16"/>
      <c r="W481" s="16"/>
      <c r="X481" s="16"/>
    </row>
    <row r="482" spans="1:24" x14ac:dyDescent="0.25">
      <c r="A482" s="166">
        <v>437</v>
      </c>
      <c r="B482" s="131" t="s">
        <v>1205</v>
      </c>
      <c r="C482" s="133" t="s">
        <v>1199</v>
      </c>
      <c r="D482" s="170">
        <v>0</v>
      </c>
      <c r="E482" s="170">
        <v>350</v>
      </c>
      <c r="F482" s="170">
        <v>350</v>
      </c>
      <c r="G482" s="170">
        <v>350</v>
      </c>
      <c r="H482" s="31"/>
      <c r="I482" s="31"/>
      <c r="J482" s="31"/>
      <c r="K482" s="31"/>
      <c r="L482" s="31"/>
      <c r="M482" s="31"/>
      <c r="N482" s="31"/>
      <c r="O482" s="31"/>
      <c r="P482" s="31"/>
      <c r="Q482" s="60">
        <v>0</v>
      </c>
      <c r="R482" s="20"/>
      <c r="S482" s="19"/>
      <c r="T482" s="18"/>
      <c r="U482" s="18"/>
      <c r="V482" s="16"/>
      <c r="W482" s="16"/>
      <c r="X482" s="16"/>
    </row>
    <row r="483" spans="1:24" x14ac:dyDescent="0.25">
      <c r="A483" s="166"/>
      <c r="B483" s="146" t="s">
        <v>1206</v>
      </c>
      <c r="C483" s="133"/>
      <c r="D483" s="170"/>
      <c r="E483" s="170"/>
      <c r="F483" s="170"/>
      <c r="G483" s="170"/>
      <c r="H483" s="31"/>
      <c r="I483" s="31"/>
      <c r="J483" s="31"/>
      <c r="K483" s="31"/>
      <c r="L483" s="31"/>
      <c r="M483" s="31"/>
      <c r="N483" s="31"/>
      <c r="O483" s="31"/>
      <c r="P483" s="31"/>
      <c r="Q483" s="60"/>
      <c r="R483" s="17"/>
      <c r="S483" s="19"/>
      <c r="T483" s="18"/>
      <c r="U483" s="18"/>
      <c r="V483" s="16"/>
      <c r="W483" s="16"/>
      <c r="X483" s="16"/>
    </row>
    <row r="484" spans="1:24" x14ac:dyDescent="0.25">
      <c r="A484" s="166"/>
      <c r="B484" s="131" t="s">
        <v>1207</v>
      </c>
      <c r="C484" s="147" t="s">
        <v>858</v>
      </c>
      <c r="D484" s="170"/>
      <c r="E484" s="170"/>
      <c r="F484" s="170"/>
      <c r="G484" s="170"/>
      <c r="H484" s="31"/>
      <c r="I484" s="31"/>
      <c r="J484" s="31"/>
      <c r="K484" s="31"/>
      <c r="L484" s="31"/>
      <c r="M484" s="31"/>
      <c r="N484" s="31"/>
      <c r="O484" s="31"/>
      <c r="P484" s="31"/>
      <c r="Q484" s="60"/>
      <c r="R484" s="17"/>
      <c r="S484" s="19"/>
      <c r="T484" s="18"/>
      <c r="U484" s="18"/>
      <c r="V484" s="16"/>
      <c r="W484" s="16"/>
      <c r="X484" s="16"/>
    </row>
    <row r="485" spans="1:24" x14ac:dyDescent="0.25">
      <c r="A485" s="166">
        <v>438</v>
      </c>
      <c r="B485" s="131" t="s">
        <v>1208</v>
      </c>
      <c r="C485" s="147" t="s">
        <v>859</v>
      </c>
      <c r="D485" s="170">
        <v>0</v>
      </c>
      <c r="E485" s="170">
        <v>75000</v>
      </c>
      <c r="F485" s="170">
        <v>75000</v>
      </c>
      <c r="G485" s="170">
        <v>75000</v>
      </c>
      <c r="H485" s="31"/>
      <c r="I485" s="31"/>
      <c r="J485" s="31"/>
      <c r="K485" s="31"/>
      <c r="L485" s="31"/>
      <c r="M485" s="31"/>
      <c r="N485" s="31"/>
      <c r="O485" s="31"/>
      <c r="P485" s="31"/>
      <c r="Q485" s="60">
        <v>0</v>
      </c>
      <c r="R485" s="17"/>
      <c r="S485" s="19"/>
      <c r="T485" s="18"/>
      <c r="U485" s="18"/>
      <c r="V485" s="16"/>
      <c r="W485" s="16"/>
      <c r="X485" s="16"/>
    </row>
    <row r="486" spans="1:24" x14ac:dyDescent="0.25">
      <c r="A486" s="166">
        <v>439</v>
      </c>
      <c r="B486" s="131" t="s">
        <v>1209</v>
      </c>
      <c r="C486" s="147" t="s">
        <v>859</v>
      </c>
      <c r="D486" s="170">
        <v>60000</v>
      </c>
      <c r="E486" s="170">
        <v>50000</v>
      </c>
      <c r="F486" s="170">
        <v>50000</v>
      </c>
      <c r="G486" s="170">
        <v>50000</v>
      </c>
      <c r="H486" s="31"/>
      <c r="I486" s="31"/>
      <c r="J486" s="31"/>
      <c r="K486" s="31"/>
      <c r="L486" s="31"/>
      <c r="M486" s="31"/>
      <c r="N486" s="31"/>
      <c r="O486" s="31"/>
      <c r="P486" s="31"/>
      <c r="Q486" s="60">
        <f t="shared" si="7"/>
        <v>0</v>
      </c>
      <c r="R486" s="20"/>
      <c r="S486" s="19"/>
      <c r="T486" s="18"/>
      <c r="U486" s="18"/>
      <c r="V486" s="16"/>
      <c r="W486" s="16"/>
      <c r="X486" s="16"/>
    </row>
    <row r="487" spans="1:24" x14ac:dyDescent="0.25">
      <c r="A487" s="166">
        <v>440</v>
      </c>
      <c r="B487" s="131" t="s">
        <v>1210</v>
      </c>
      <c r="C487" s="147" t="s">
        <v>859</v>
      </c>
      <c r="D487" s="170">
        <v>0</v>
      </c>
      <c r="E487" s="170">
        <v>40000</v>
      </c>
      <c r="F487" s="170">
        <v>40000</v>
      </c>
      <c r="G487" s="170">
        <v>40000</v>
      </c>
      <c r="H487" s="31"/>
      <c r="I487" s="31"/>
      <c r="J487" s="31"/>
      <c r="K487" s="31"/>
      <c r="L487" s="31"/>
      <c r="M487" s="31"/>
      <c r="N487" s="31"/>
      <c r="O487" s="31"/>
      <c r="P487" s="31"/>
      <c r="Q487" s="60">
        <v>0</v>
      </c>
      <c r="R487" s="17"/>
      <c r="S487" s="19"/>
      <c r="T487" s="18"/>
      <c r="U487" s="18"/>
      <c r="V487" s="16"/>
      <c r="W487" s="16"/>
      <c r="X487" s="16"/>
    </row>
    <row r="488" spans="1:24" x14ac:dyDescent="0.25">
      <c r="A488" s="166"/>
      <c r="B488" s="131" t="s">
        <v>1211</v>
      </c>
      <c r="C488" s="147" t="s">
        <v>858</v>
      </c>
      <c r="D488" s="170"/>
      <c r="E488" s="170"/>
      <c r="F488" s="170"/>
      <c r="G488" s="170"/>
      <c r="H488" s="31"/>
      <c r="I488" s="31"/>
      <c r="J488" s="31"/>
      <c r="K488" s="31"/>
      <c r="L488" s="31"/>
      <c r="M488" s="31"/>
      <c r="N488" s="31"/>
      <c r="O488" s="31"/>
      <c r="P488" s="31"/>
      <c r="Q488" s="60"/>
      <c r="R488" s="17"/>
      <c r="S488" s="19"/>
      <c r="T488" s="18"/>
      <c r="U488" s="18"/>
      <c r="V488" s="16"/>
      <c r="W488" s="16"/>
      <c r="X488" s="16"/>
    </row>
    <row r="489" spans="1:24" x14ac:dyDescent="0.25">
      <c r="A489" s="166">
        <v>441</v>
      </c>
      <c r="B489" s="131" t="s">
        <v>1212</v>
      </c>
      <c r="C489" s="133" t="s">
        <v>860</v>
      </c>
      <c r="D489" s="170">
        <v>120</v>
      </c>
      <c r="E489" s="170">
        <v>100</v>
      </c>
      <c r="F489" s="170">
        <v>100</v>
      </c>
      <c r="G489" s="170">
        <v>100</v>
      </c>
      <c r="H489" s="31"/>
      <c r="I489" s="31"/>
      <c r="J489" s="31"/>
      <c r="K489" s="31"/>
      <c r="L489" s="31"/>
      <c r="M489" s="31"/>
      <c r="N489" s="31"/>
      <c r="O489" s="31"/>
      <c r="P489" s="31"/>
      <c r="Q489" s="60">
        <f t="shared" si="7"/>
        <v>0</v>
      </c>
      <c r="R489" s="17"/>
      <c r="S489" s="19"/>
      <c r="T489" s="18"/>
      <c r="U489" s="18"/>
      <c r="V489" s="16"/>
      <c r="W489" s="16"/>
      <c r="X489" s="16"/>
    </row>
    <row r="490" spans="1:24" x14ac:dyDescent="0.25">
      <c r="A490" s="166">
        <v>442</v>
      </c>
      <c r="B490" s="131" t="s">
        <v>1213</v>
      </c>
      <c r="C490" s="133" t="s">
        <v>860</v>
      </c>
      <c r="D490" s="170">
        <v>60</v>
      </c>
      <c r="E490" s="170">
        <v>50</v>
      </c>
      <c r="F490" s="170">
        <v>50</v>
      </c>
      <c r="G490" s="170">
        <v>50</v>
      </c>
      <c r="H490" s="31"/>
      <c r="I490" s="31"/>
      <c r="J490" s="31"/>
      <c r="K490" s="31"/>
      <c r="L490" s="31"/>
      <c r="M490" s="31"/>
      <c r="N490" s="31"/>
      <c r="O490" s="31"/>
      <c r="P490" s="31"/>
      <c r="Q490" s="60">
        <f t="shared" si="7"/>
        <v>0</v>
      </c>
      <c r="R490" s="17"/>
      <c r="S490" s="19"/>
      <c r="T490" s="18"/>
      <c r="U490" s="18"/>
      <c r="V490" s="16"/>
      <c r="W490" s="16"/>
      <c r="X490" s="16"/>
    </row>
    <row r="491" spans="1:24" ht="30.6" x14ac:dyDescent="0.25">
      <c r="A491" s="166">
        <v>443</v>
      </c>
      <c r="B491" s="131" t="s">
        <v>1214</v>
      </c>
      <c r="C491" s="202" t="s">
        <v>1215</v>
      </c>
      <c r="D491" s="170">
        <v>3600</v>
      </c>
      <c r="E491" s="170">
        <v>3000</v>
      </c>
      <c r="F491" s="170">
        <v>3000</v>
      </c>
      <c r="G491" s="170">
        <v>3000</v>
      </c>
      <c r="H491" s="31"/>
      <c r="I491" s="31"/>
      <c r="J491" s="31"/>
      <c r="K491" s="31"/>
      <c r="L491" s="31"/>
      <c r="M491" s="31"/>
      <c r="N491" s="31"/>
      <c r="O491" s="31"/>
      <c r="P491" s="31"/>
      <c r="Q491" s="60">
        <f t="shared" si="7"/>
        <v>0</v>
      </c>
      <c r="R491" s="20"/>
      <c r="S491" s="19"/>
      <c r="T491" s="18"/>
      <c r="U491" s="18"/>
      <c r="V491" s="16"/>
      <c r="W491" s="16"/>
      <c r="X491" s="16"/>
    </row>
    <row r="492" spans="1:24" x14ac:dyDescent="0.25">
      <c r="A492" s="166"/>
      <c r="B492" s="131" t="s">
        <v>1216</v>
      </c>
      <c r="C492" s="133" t="s">
        <v>858</v>
      </c>
      <c r="D492" s="170"/>
      <c r="E492" s="170"/>
      <c r="F492" s="170"/>
      <c r="G492" s="170"/>
      <c r="H492" s="31"/>
      <c r="I492" s="31"/>
      <c r="J492" s="31"/>
      <c r="K492" s="31"/>
      <c r="L492" s="31"/>
      <c r="M492" s="31"/>
      <c r="N492" s="31"/>
      <c r="O492" s="31"/>
      <c r="P492" s="31"/>
      <c r="Q492" s="60"/>
      <c r="R492" s="17"/>
      <c r="S492" s="19"/>
      <c r="T492" s="18"/>
      <c r="U492" s="18"/>
      <c r="V492" s="16"/>
      <c r="W492" s="16"/>
      <c r="X492" s="16"/>
    </row>
    <row r="493" spans="1:24" ht="24" x14ac:dyDescent="0.25">
      <c r="A493" s="166">
        <v>444</v>
      </c>
      <c r="B493" s="131" t="s">
        <v>1217</v>
      </c>
      <c r="C493" s="133" t="s">
        <v>1218</v>
      </c>
      <c r="D493" s="170">
        <v>3600</v>
      </c>
      <c r="E493" s="170">
        <v>4500</v>
      </c>
      <c r="F493" s="170">
        <v>4500</v>
      </c>
      <c r="G493" s="170">
        <v>4500</v>
      </c>
      <c r="H493" s="31"/>
      <c r="I493" s="31"/>
      <c r="J493" s="31"/>
      <c r="K493" s="31"/>
      <c r="L493" s="31"/>
      <c r="M493" s="31"/>
      <c r="N493" s="31"/>
      <c r="O493" s="31"/>
      <c r="P493" s="31"/>
      <c r="Q493" s="60">
        <f t="shared" si="7"/>
        <v>0</v>
      </c>
      <c r="R493" s="17"/>
      <c r="S493" s="19"/>
      <c r="T493" s="18"/>
      <c r="U493" s="18"/>
      <c r="V493" s="16"/>
      <c r="W493" s="16"/>
      <c r="X493" s="16"/>
    </row>
    <row r="494" spans="1:24" ht="24" x14ac:dyDescent="0.25">
      <c r="A494" s="166">
        <v>445</v>
      </c>
      <c r="B494" s="131" t="s">
        <v>1219</v>
      </c>
      <c r="C494" s="133" t="s">
        <v>1218</v>
      </c>
      <c r="D494" s="170">
        <v>0</v>
      </c>
      <c r="E494" s="170">
        <v>600</v>
      </c>
      <c r="F494" s="170">
        <v>600</v>
      </c>
      <c r="G494" s="170">
        <v>600</v>
      </c>
      <c r="H494" s="31"/>
      <c r="I494" s="31"/>
      <c r="J494" s="31"/>
      <c r="K494" s="31"/>
      <c r="L494" s="31"/>
      <c r="M494" s="31"/>
      <c r="N494" s="31"/>
      <c r="O494" s="31"/>
      <c r="P494" s="31"/>
      <c r="Q494" s="60"/>
      <c r="R494" s="17"/>
      <c r="S494" s="19"/>
      <c r="T494" s="18"/>
      <c r="U494" s="18"/>
      <c r="V494" s="16"/>
      <c r="W494" s="16"/>
      <c r="X494" s="16"/>
    </row>
    <row r="495" spans="1:24" x14ac:dyDescent="0.25">
      <c r="A495" s="166"/>
      <c r="B495" s="131" t="s">
        <v>1220</v>
      </c>
      <c r="C495" s="133"/>
      <c r="D495" s="170">
        <v>0</v>
      </c>
      <c r="E495" s="170">
        <v>75</v>
      </c>
      <c r="F495" s="170">
        <v>75</v>
      </c>
      <c r="G495" s="170">
        <v>75</v>
      </c>
      <c r="H495" s="31"/>
      <c r="I495" s="31"/>
      <c r="J495" s="31"/>
      <c r="K495" s="31"/>
      <c r="L495" s="31"/>
      <c r="M495" s="31"/>
      <c r="N495" s="31"/>
      <c r="O495" s="31"/>
      <c r="P495" s="31"/>
      <c r="Q495" s="60"/>
      <c r="R495" s="17"/>
      <c r="S495" s="19"/>
      <c r="T495" s="18"/>
      <c r="U495" s="18"/>
      <c r="V495" s="16"/>
      <c r="W495" s="16"/>
      <c r="X495" s="16"/>
    </row>
    <row r="496" spans="1:24" x14ac:dyDescent="0.25">
      <c r="A496" s="166"/>
      <c r="B496" s="131" t="s">
        <v>1221</v>
      </c>
      <c r="C496" s="133" t="s">
        <v>858</v>
      </c>
      <c r="D496" s="170"/>
      <c r="E496" s="170"/>
      <c r="F496" s="170"/>
      <c r="G496" s="170"/>
      <c r="H496" s="31"/>
      <c r="I496" s="31"/>
      <c r="J496" s="31"/>
      <c r="K496" s="31"/>
      <c r="L496" s="31"/>
      <c r="M496" s="31"/>
      <c r="N496" s="31"/>
      <c r="O496" s="31"/>
      <c r="P496" s="31"/>
      <c r="Q496" s="60"/>
      <c r="R496" s="17"/>
      <c r="S496" s="19"/>
      <c r="T496" s="18"/>
      <c r="U496" s="18"/>
      <c r="V496" s="16"/>
      <c r="W496" s="16"/>
      <c r="X496" s="16"/>
    </row>
    <row r="497" spans="1:24" x14ac:dyDescent="0.25">
      <c r="A497" s="166">
        <v>446</v>
      </c>
      <c r="B497" s="131" t="s">
        <v>1222</v>
      </c>
      <c r="C497" s="133" t="s">
        <v>1125</v>
      </c>
      <c r="D497" s="170">
        <v>3000</v>
      </c>
      <c r="E497" s="170">
        <v>1500</v>
      </c>
      <c r="F497" s="170">
        <v>1500</v>
      </c>
      <c r="G497" s="170">
        <v>1500</v>
      </c>
      <c r="H497" s="31"/>
      <c r="I497" s="31"/>
      <c r="J497" s="31"/>
      <c r="K497" s="31"/>
      <c r="L497" s="31"/>
      <c r="M497" s="31"/>
      <c r="N497" s="31"/>
      <c r="O497" s="31"/>
      <c r="P497" s="31"/>
      <c r="Q497" s="60">
        <f t="shared" si="7"/>
        <v>0</v>
      </c>
      <c r="R497" s="17"/>
      <c r="S497" s="19"/>
      <c r="T497" s="18"/>
      <c r="U497" s="18"/>
      <c r="V497" s="16"/>
      <c r="W497" s="16"/>
      <c r="X497" s="16"/>
    </row>
    <row r="498" spans="1:24" x14ac:dyDescent="0.25">
      <c r="A498" s="166"/>
      <c r="B498" s="146" t="s">
        <v>1223</v>
      </c>
      <c r="C498" s="133"/>
      <c r="D498" s="170"/>
      <c r="E498" s="170"/>
      <c r="F498" s="170"/>
      <c r="G498" s="170"/>
      <c r="H498" s="31"/>
      <c r="I498" s="31"/>
      <c r="J498" s="31"/>
      <c r="K498" s="31"/>
      <c r="L498" s="31"/>
      <c r="M498" s="31"/>
      <c r="N498" s="31"/>
      <c r="O498" s="31"/>
      <c r="P498" s="31"/>
      <c r="Q498" s="60"/>
      <c r="R498" s="20"/>
      <c r="S498" s="19"/>
      <c r="T498" s="18"/>
      <c r="U498" s="18"/>
      <c r="V498" s="16"/>
      <c r="W498" s="16"/>
      <c r="X498" s="16"/>
    </row>
    <row r="499" spans="1:24" x14ac:dyDescent="0.25">
      <c r="A499" s="166">
        <v>447</v>
      </c>
      <c r="B499" s="131" t="s">
        <v>1224</v>
      </c>
      <c r="C499" s="133" t="s">
        <v>861</v>
      </c>
      <c r="D499" s="170">
        <v>6504</v>
      </c>
      <c r="E499" s="170">
        <v>12250</v>
      </c>
      <c r="F499" s="170">
        <v>12250</v>
      </c>
      <c r="G499" s="170">
        <v>12250</v>
      </c>
      <c r="H499" s="31"/>
      <c r="I499" s="31"/>
      <c r="J499" s="31"/>
      <c r="K499" s="31"/>
      <c r="L499" s="31"/>
      <c r="M499" s="31"/>
      <c r="N499" s="31"/>
      <c r="O499" s="31"/>
      <c r="P499" s="31"/>
      <c r="Q499" s="60">
        <f t="shared" si="7"/>
        <v>0</v>
      </c>
      <c r="R499" s="17"/>
      <c r="S499" s="19"/>
      <c r="T499" s="18"/>
      <c r="U499" s="18"/>
      <c r="V499" s="16"/>
      <c r="W499" s="16"/>
      <c r="X499" s="16"/>
    </row>
    <row r="500" spans="1:24" x14ac:dyDescent="0.25">
      <c r="A500" s="166">
        <v>448</v>
      </c>
      <c r="B500" s="131" t="s">
        <v>1225</v>
      </c>
      <c r="C500" s="133" t="s">
        <v>861</v>
      </c>
      <c r="D500" s="170">
        <v>4800</v>
      </c>
      <c r="E500" s="170">
        <v>3000</v>
      </c>
      <c r="F500" s="170">
        <v>3000</v>
      </c>
      <c r="G500" s="170">
        <v>3000</v>
      </c>
      <c r="H500" s="31"/>
      <c r="I500" s="31"/>
      <c r="J500" s="31"/>
      <c r="K500" s="31"/>
      <c r="L500" s="31"/>
      <c r="M500" s="31"/>
      <c r="N500" s="31"/>
      <c r="O500" s="31"/>
      <c r="P500" s="31"/>
      <c r="Q500" s="60">
        <f t="shared" si="7"/>
        <v>0</v>
      </c>
      <c r="R500" s="17"/>
      <c r="S500" s="19"/>
      <c r="T500" s="18"/>
      <c r="U500" s="18"/>
      <c r="V500" s="16"/>
      <c r="W500" s="16"/>
      <c r="X500" s="16"/>
    </row>
    <row r="501" spans="1:24" x14ac:dyDescent="0.25">
      <c r="A501" s="166">
        <v>449</v>
      </c>
      <c r="B501" s="131" t="s">
        <v>1226</v>
      </c>
      <c r="C501" s="147" t="s">
        <v>861</v>
      </c>
      <c r="D501" s="170">
        <v>12000</v>
      </c>
      <c r="E501" s="170">
        <v>16000</v>
      </c>
      <c r="F501" s="170">
        <v>16000</v>
      </c>
      <c r="G501" s="170">
        <v>16000</v>
      </c>
      <c r="H501" s="31"/>
      <c r="I501" s="31"/>
      <c r="J501" s="31"/>
      <c r="K501" s="31"/>
      <c r="L501" s="31"/>
      <c r="M501" s="31"/>
      <c r="N501" s="31"/>
      <c r="O501" s="31"/>
      <c r="P501" s="31"/>
      <c r="Q501" s="60">
        <f t="shared" si="7"/>
        <v>0</v>
      </c>
      <c r="R501" s="20"/>
      <c r="S501" s="19"/>
      <c r="T501" s="18"/>
      <c r="U501" s="18"/>
      <c r="V501" s="16"/>
      <c r="W501" s="16"/>
      <c r="X501" s="16"/>
    </row>
    <row r="502" spans="1:24" x14ac:dyDescent="0.25">
      <c r="A502" s="166">
        <v>450</v>
      </c>
      <c r="B502" s="179" t="s">
        <v>1227</v>
      </c>
      <c r="C502" s="133" t="s">
        <v>861</v>
      </c>
      <c r="D502" s="170">
        <v>2000</v>
      </c>
      <c r="E502" s="170">
        <v>2000</v>
      </c>
      <c r="F502" s="170">
        <v>2000</v>
      </c>
      <c r="G502" s="170">
        <v>2000</v>
      </c>
      <c r="H502" s="31"/>
      <c r="I502" s="31"/>
      <c r="J502" s="31"/>
      <c r="K502" s="31"/>
      <c r="L502" s="31"/>
      <c r="M502" s="31"/>
      <c r="N502" s="31"/>
      <c r="O502" s="31"/>
      <c r="P502" s="31"/>
      <c r="Q502" s="60">
        <f t="shared" si="7"/>
        <v>0</v>
      </c>
      <c r="R502" s="17"/>
      <c r="S502" s="19"/>
      <c r="T502" s="18"/>
      <c r="U502" s="18"/>
      <c r="V502" s="16"/>
      <c r="W502" s="16"/>
      <c r="X502" s="16"/>
    </row>
    <row r="503" spans="1:24" x14ac:dyDescent="0.25">
      <c r="A503" s="166">
        <v>451</v>
      </c>
      <c r="B503" s="131" t="s">
        <v>1228</v>
      </c>
      <c r="C503" s="147" t="s">
        <v>861</v>
      </c>
      <c r="D503" s="170">
        <v>2000</v>
      </c>
      <c r="E503" s="170">
        <v>2000</v>
      </c>
      <c r="F503" s="170">
        <v>2000</v>
      </c>
      <c r="G503" s="170">
        <v>2000</v>
      </c>
      <c r="H503" s="31"/>
      <c r="I503" s="31"/>
      <c r="J503" s="31"/>
      <c r="K503" s="31"/>
      <c r="L503" s="31"/>
      <c r="M503" s="31"/>
      <c r="N503" s="31"/>
      <c r="O503" s="31"/>
      <c r="P503" s="31"/>
      <c r="Q503" s="60">
        <f t="shared" si="7"/>
        <v>0</v>
      </c>
      <c r="R503" s="17"/>
      <c r="S503" s="23"/>
      <c r="T503" s="18"/>
      <c r="U503" s="18"/>
      <c r="V503" s="16"/>
      <c r="W503" s="16"/>
      <c r="X503" s="16"/>
    </row>
    <row r="504" spans="1:24" x14ac:dyDescent="0.25">
      <c r="A504" s="166"/>
      <c r="B504" s="151" t="s">
        <v>1229</v>
      </c>
      <c r="C504" s="147"/>
      <c r="D504" s="170"/>
      <c r="E504" s="170"/>
      <c r="F504" s="170"/>
      <c r="G504" s="170"/>
      <c r="H504" s="31"/>
      <c r="I504" s="31"/>
      <c r="J504" s="31"/>
      <c r="K504" s="31"/>
      <c r="L504" s="31"/>
      <c r="M504" s="31"/>
      <c r="N504" s="31"/>
      <c r="O504" s="31"/>
      <c r="P504" s="31"/>
      <c r="Q504" s="60"/>
      <c r="R504" s="17"/>
      <c r="S504" s="23"/>
      <c r="T504" s="18"/>
      <c r="U504" s="18"/>
      <c r="V504" s="16"/>
      <c r="W504" s="16"/>
      <c r="X504" s="16"/>
    </row>
    <row r="505" spans="1:24" ht="24" x14ac:dyDescent="0.25">
      <c r="A505" s="166"/>
      <c r="B505" s="131" t="s">
        <v>1230</v>
      </c>
      <c r="C505" s="150"/>
      <c r="D505" s="203"/>
      <c r="E505" s="203"/>
      <c r="F505" s="203"/>
      <c r="G505" s="203"/>
      <c r="H505" s="31"/>
      <c r="I505" s="31"/>
      <c r="J505" s="31"/>
      <c r="K505" s="31"/>
      <c r="L505" s="31"/>
      <c r="M505" s="31"/>
      <c r="N505" s="31"/>
      <c r="O505" s="31"/>
      <c r="P505" s="31"/>
      <c r="Q505" s="60"/>
      <c r="R505" s="17"/>
      <c r="S505" s="23"/>
      <c r="T505" s="18"/>
      <c r="U505" s="18"/>
      <c r="V505" s="16"/>
      <c r="W505" s="16"/>
      <c r="X505" s="16"/>
    </row>
    <row r="506" spans="1:24" ht="30.6" x14ac:dyDescent="0.25">
      <c r="A506" s="166">
        <v>452</v>
      </c>
      <c r="B506" s="131" t="s">
        <v>1231</v>
      </c>
      <c r="C506" s="202" t="s">
        <v>1232</v>
      </c>
      <c r="D506" s="203">
        <v>0</v>
      </c>
      <c r="E506" s="203">
        <v>1500</v>
      </c>
      <c r="F506" s="203">
        <v>1500</v>
      </c>
      <c r="G506" s="203">
        <v>1500</v>
      </c>
      <c r="H506" s="31"/>
      <c r="I506" s="31"/>
      <c r="J506" s="31"/>
      <c r="K506" s="31"/>
      <c r="L506" s="31"/>
      <c r="M506" s="31"/>
      <c r="N506" s="31"/>
      <c r="O506" s="31"/>
      <c r="P506" s="31"/>
      <c r="Q506" s="60">
        <v>0</v>
      </c>
      <c r="R506" s="17"/>
      <c r="S506" s="23"/>
      <c r="T506" s="18"/>
      <c r="U506" s="18"/>
      <c r="V506" s="16"/>
      <c r="W506" s="16"/>
      <c r="X506" s="16"/>
    </row>
    <row r="507" spans="1:24" ht="36" x14ac:dyDescent="0.25">
      <c r="A507" s="166">
        <v>453</v>
      </c>
      <c r="B507" s="179" t="s">
        <v>1233</v>
      </c>
      <c r="C507" s="147" t="s">
        <v>1234</v>
      </c>
      <c r="D507" s="170">
        <v>0</v>
      </c>
      <c r="E507" s="170">
        <v>450</v>
      </c>
      <c r="F507" s="170">
        <v>450</v>
      </c>
      <c r="G507" s="170">
        <v>450</v>
      </c>
      <c r="H507" s="31"/>
      <c r="I507" s="31"/>
      <c r="J507" s="31"/>
      <c r="K507" s="31"/>
      <c r="L507" s="31"/>
      <c r="M507" s="31"/>
      <c r="N507" s="31"/>
      <c r="O507" s="31"/>
      <c r="P507" s="31"/>
      <c r="Q507" s="60">
        <v>0</v>
      </c>
      <c r="R507" s="17"/>
      <c r="S507" s="23"/>
      <c r="T507" s="18"/>
      <c r="U507" s="18"/>
      <c r="V507" s="16"/>
      <c r="W507" s="16"/>
      <c r="X507" s="16"/>
    </row>
    <row r="508" spans="1:24" ht="36" x14ac:dyDescent="0.25">
      <c r="A508" s="166">
        <v>454</v>
      </c>
      <c r="B508" s="131" t="s">
        <v>1235</v>
      </c>
      <c r="C508" s="147" t="s">
        <v>1236</v>
      </c>
      <c r="D508" s="170">
        <v>96</v>
      </c>
      <c r="E508" s="170">
        <v>120</v>
      </c>
      <c r="F508" s="170">
        <v>120</v>
      </c>
      <c r="G508" s="170">
        <v>120</v>
      </c>
      <c r="H508" s="31"/>
      <c r="I508" s="31"/>
      <c r="J508" s="31"/>
      <c r="K508" s="31"/>
      <c r="L508" s="31"/>
      <c r="M508" s="31"/>
      <c r="N508" s="31"/>
      <c r="O508" s="31"/>
      <c r="P508" s="31"/>
      <c r="Q508" s="60">
        <f t="shared" si="7"/>
        <v>0</v>
      </c>
      <c r="R508" s="17"/>
      <c r="S508" s="19"/>
      <c r="T508" s="18"/>
      <c r="U508" s="18"/>
      <c r="V508" s="16"/>
      <c r="W508" s="16"/>
      <c r="X508" s="16"/>
    </row>
    <row r="509" spans="1:24" x14ac:dyDescent="0.25">
      <c r="A509" s="166"/>
      <c r="B509" s="131" t="s">
        <v>1237</v>
      </c>
      <c r="C509" s="133" t="s">
        <v>858</v>
      </c>
      <c r="D509" s="170"/>
      <c r="E509" s="170"/>
      <c r="F509" s="170"/>
      <c r="G509" s="170"/>
      <c r="H509" s="31"/>
      <c r="I509" s="31"/>
      <c r="J509" s="31"/>
      <c r="K509" s="31"/>
      <c r="L509" s="31"/>
      <c r="M509" s="31"/>
      <c r="N509" s="31"/>
      <c r="O509" s="31"/>
      <c r="P509" s="31"/>
      <c r="Q509" s="60"/>
      <c r="R509" s="20"/>
      <c r="S509" s="19"/>
      <c r="T509" s="18"/>
      <c r="U509" s="18"/>
      <c r="V509" s="16"/>
      <c r="W509" s="16"/>
      <c r="X509" s="16"/>
    </row>
    <row r="510" spans="1:24" x14ac:dyDescent="0.25">
      <c r="A510" s="166">
        <v>455</v>
      </c>
      <c r="B510" s="131" t="s">
        <v>1238</v>
      </c>
      <c r="C510" s="133" t="s">
        <v>1239</v>
      </c>
      <c r="D510" s="170">
        <v>24</v>
      </c>
      <c r="E510" s="170">
        <v>20</v>
      </c>
      <c r="F510" s="170">
        <v>20</v>
      </c>
      <c r="G510" s="170">
        <v>20</v>
      </c>
      <c r="H510" s="31"/>
      <c r="I510" s="31"/>
      <c r="J510" s="31"/>
      <c r="K510" s="31"/>
      <c r="L510" s="31"/>
      <c r="M510" s="31"/>
      <c r="N510" s="31"/>
      <c r="O510" s="31"/>
      <c r="P510" s="31"/>
      <c r="Q510" s="60">
        <f t="shared" si="7"/>
        <v>0</v>
      </c>
      <c r="R510" s="17"/>
      <c r="S510" s="19"/>
      <c r="T510" s="18"/>
      <c r="U510" s="18"/>
      <c r="V510" s="16"/>
      <c r="W510" s="16"/>
      <c r="X510" s="16"/>
    </row>
    <row r="511" spans="1:24" x14ac:dyDescent="0.25">
      <c r="A511" s="166"/>
      <c r="B511" s="131" t="s">
        <v>1240</v>
      </c>
      <c r="C511" s="133"/>
      <c r="D511" s="170"/>
      <c r="E511" s="170"/>
      <c r="F511" s="170"/>
      <c r="G511" s="170"/>
      <c r="H511" s="31"/>
      <c r="I511" s="31"/>
      <c r="J511" s="31"/>
      <c r="K511" s="31"/>
      <c r="L511" s="31"/>
      <c r="M511" s="31"/>
      <c r="N511" s="31"/>
      <c r="O511" s="31"/>
      <c r="P511" s="31"/>
      <c r="Q511" s="60"/>
      <c r="R511" s="17"/>
      <c r="S511" s="19"/>
      <c r="T511" s="18"/>
      <c r="U511" s="18"/>
      <c r="V511" s="16"/>
      <c r="W511" s="16"/>
      <c r="X511" s="16"/>
    </row>
    <row r="512" spans="1:24" x14ac:dyDescent="0.25">
      <c r="A512" s="166">
        <v>456</v>
      </c>
      <c r="B512" s="131" t="s">
        <v>1241</v>
      </c>
      <c r="C512" s="133" t="s">
        <v>1242</v>
      </c>
      <c r="D512" s="170">
        <v>0</v>
      </c>
      <c r="E512" s="170">
        <v>2100</v>
      </c>
      <c r="F512" s="170">
        <v>2100</v>
      </c>
      <c r="G512" s="170">
        <v>2100</v>
      </c>
      <c r="H512" s="31"/>
      <c r="I512" s="31"/>
      <c r="J512" s="31"/>
      <c r="K512" s="31"/>
      <c r="L512" s="31"/>
      <c r="M512" s="31"/>
      <c r="N512" s="31"/>
      <c r="O512" s="31"/>
      <c r="P512" s="31"/>
      <c r="Q512" s="60">
        <v>0</v>
      </c>
      <c r="R512" s="17"/>
      <c r="S512" s="19"/>
      <c r="T512" s="18"/>
      <c r="U512" s="18"/>
      <c r="V512" s="16"/>
      <c r="W512" s="16"/>
      <c r="X512" s="16"/>
    </row>
    <row r="513" spans="1:24" x14ac:dyDescent="0.25">
      <c r="A513" s="166">
        <v>457</v>
      </c>
      <c r="B513" s="179" t="s">
        <v>1243</v>
      </c>
      <c r="C513" s="133" t="s">
        <v>1244</v>
      </c>
      <c r="D513" s="170">
        <v>0</v>
      </c>
      <c r="E513" s="170">
        <v>150</v>
      </c>
      <c r="F513" s="170">
        <v>150</v>
      </c>
      <c r="G513" s="170">
        <v>150</v>
      </c>
      <c r="H513" s="31"/>
      <c r="I513" s="31"/>
      <c r="J513" s="31"/>
      <c r="K513" s="31"/>
      <c r="L513" s="31"/>
      <c r="M513" s="31"/>
      <c r="N513" s="31"/>
      <c r="O513" s="31"/>
      <c r="P513" s="31"/>
      <c r="Q513" s="60">
        <v>0</v>
      </c>
      <c r="R513" s="20"/>
      <c r="S513" s="19"/>
      <c r="T513" s="18"/>
      <c r="U513" s="18"/>
      <c r="V513" s="16"/>
      <c r="W513" s="16"/>
      <c r="X513" s="16"/>
    </row>
    <row r="514" spans="1:24" x14ac:dyDescent="0.25">
      <c r="A514" s="166"/>
      <c r="B514" s="151" t="s">
        <v>1245</v>
      </c>
      <c r="C514" s="133"/>
      <c r="D514" s="170"/>
      <c r="E514" s="170"/>
      <c r="F514" s="170"/>
      <c r="G514" s="170"/>
      <c r="H514" s="31"/>
      <c r="I514" s="31"/>
      <c r="J514" s="31"/>
      <c r="K514" s="31"/>
      <c r="L514" s="31"/>
      <c r="M514" s="31"/>
      <c r="N514" s="31"/>
      <c r="O514" s="31"/>
      <c r="P514" s="31"/>
      <c r="Q514" s="60"/>
      <c r="R514" s="17"/>
      <c r="S514" s="19"/>
      <c r="T514" s="18"/>
      <c r="U514" s="18"/>
      <c r="V514" s="16"/>
      <c r="W514" s="16"/>
      <c r="X514" s="16"/>
    </row>
    <row r="515" spans="1:24" ht="24" x14ac:dyDescent="0.25">
      <c r="A515" s="166">
        <v>458</v>
      </c>
      <c r="B515" s="131" t="s">
        <v>1246</v>
      </c>
      <c r="C515" s="133" t="s">
        <v>862</v>
      </c>
      <c r="D515" s="170">
        <v>15000</v>
      </c>
      <c r="E515" s="170">
        <v>15750</v>
      </c>
      <c r="F515" s="170">
        <v>15750</v>
      </c>
      <c r="G515" s="170">
        <v>15750</v>
      </c>
      <c r="H515" s="31"/>
      <c r="I515" s="31"/>
      <c r="J515" s="31"/>
      <c r="K515" s="31"/>
      <c r="L515" s="31"/>
      <c r="M515" s="31"/>
      <c r="N515" s="31"/>
      <c r="O515" s="31"/>
      <c r="P515" s="31"/>
      <c r="Q515" s="60">
        <f t="shared" si="7"/>
        <v>0</v>
      </c>
      <c r="R515" s="17"/>
      <c r="S515" s="19"/>
      <c r="T515" s="18"/>
      <c r="U515" s="18"/>
      <c r="V515" s="16"/>
      <c r="W515" s="16"/>
      <c r="X515" s="16"/>
    </row>
    <row r="516" spans="1:24" x14ac:dyDescent="0.25">
      <c r="A516" s="166">
        <v>459</v>
      </c>
      <c r="B516" s="131" t="s">
        <v>1247</v>
      </c>
      <c r="C516" s="133" t="s">
        <v>862</v>
      </c>
      <c r="D516" s="170">
        <v>30000</v>
      </c>
      <c r="E516" s="170">
        <v>35000</v>
      </c>
      <c r="F516" s="170">
        <v>35000</v>
      </c>
      <c r="G516" s="170">
        <v>35000</v>
      </c>
      <c r="H516" s="31"/>
      <c r="I516" s="31"/>
      <c r="J516" s="31"/>
      <c r="K516" s="31"/>
      <c r="L516" s="31"/>
      <c r="M516" s="31"/>
      <c r="N516" s="31"/>
      <c r="O516" s="31"/>
      <c r="P516" s="31"/>
      <c r="Q516" s="60">
        <f t="shared" si="7"/>
        <v>0</v>
      </c>
      <c r="R516" s="17"/>
      <c r="S516" s="19"/>
      <c r="T516" s="18"/>
      <c r="U516" s="18"/>
      <c r="V516" s="16"/>
      <c r="W516" s="16"/>
      <c r="X516" s="16"/>
    </row>
    <row r="517" spans="1:24" ht="22.8" x14ac:dyDescent="0.25">
      <c r="A517" s="166"/>
      <c r="B517" s="151" t="s">
        <v>1248</v>
      </c>
      <c r="C517" s="133"/>
      <c r="D517" s="170"/>
      <c r="E517" s="170"/>
      <c r="F517" s="170"/>
      <c r="G517" s="170"/>
      <c r="H517" s="31"/>
      <c r="I517" s="31"/>
      <c r="J517" s="31"/>
      <c r="K517" s="31"/>
      <c r="L517" s="31"/>
      <c r="M517" s="31"/>
      <c r="N517" s="31"/>
      <c r="O517" s="31"/>
      <c r="P517" s="31"/>
      <c r="Q517" s="60"/>
      <c r="R517" s="20"/>
      <c r="S517" s="19"/>
      <c r="T517" s="18"/>
      <c r="U517" s="18"/>
      <c r="V517" s="16"/>
      <c r="W517" s="16"/>
      <c r="X517" s="16"/>
    </row>
    <row r="518" spans="1:24" x14ac:dyDescent="0.25">
      <c r="A518" s="166">
        <v>460</v>
      </c>
      <c r="B518" s="131" t="s">
        <v>1249</v>
      </c>
      <c r="C518" s="133" t="s">
        <v>1126</v>
      </c>
      <c r="D518" s="170">
        <v>2400</v>
      </c>
      <c r="E518" s="170">
        <v>3800</v>
      </c>
      <c r="F518" s="170">
        <v>3800</v>
      </c>
      <c r="G518" s="170">
        <v>3800</v>
      </c>
      <c r="H518" s="31"/>
      <c r="I518" s="31"/>
      <c r="J518" s="31"/>
      <c r="K518" s="31"/>
      <c r="L518" s="31"/>
      <c r="M518" s="31"/>
      <c r="N518" s="31"/>
      <c r="O518" s="31"/>
      <c r="P518" s="31"/>
      <c r="Q518" s="60">
        <f t="shared" si="7"/>
        <v>0</v>
      </c>
      <c r="R518" s="17"/>
      <c r="S518" s="19"/>
      <c r="T518" s="18"/>
      <c r="U518" s="18"/>
      <c r="V518" s="16"/>
      <c r="W518" s="16"/>
      <c r="X518" s="16"/>
    </row>
    <row r="519" spans="1:24" x14ac:dyDescent="0.25">
      <c r="A519" s="166">
        <v>461</v>
      </c>
      <c r="B519" s="131" t="s">
        <v>1250</v>
      </c>
      <c r="C519" s="133" t="s">
        <v>1251</v>
      </c>
      <c r="D519" s="170">
        <v>0</v>
      </c>
      <c r="E519" s="170">
        <v>30</v>
      </c>
      <c r="F519" s="170">
        <v>30</v>
      </c>
      <c r="G519" s="170">
        <v>30</v>
      </c>
      <c r="H519" s="31"/>
      <c r="I519" s="31"/>
      <c r="J519" s="31"/>
      <c r="K519" s="31"/>
      <c r="L519" s="31"/>
      <c r="M519" s="31"/>
      <c r="N519" s="31"/>
      <c r="O519" s="31"/>
      <c r="P519" s="31"/>
      <c r="Q519" s="60"/>
      <c r="R519" s="17"/>
      <c r="S519" s="19"/>
      <c r="T519" s="18"/>
      <c r="U519" s="18"/>
      <c r="V519" s="16"/>
      <c r="W519" s="16"/>
      <c r="X519" s="16"/>
    </row>
    <row r="520" spans="1:24" ht="22.8" x14ac:dyDescent="0.25">
      <c r="A520" s="166"/>
      <c r="B520" s="151" t="s">
        <v>1252</v>
      </c>
      <c r="C520" s="133"/>
      <c r="D520" s="170"/>
      <c r="E520" s="170"/>
      <c r="F520" s="170"/>
      <c r="G520" s="170"/>
      <c r="H520" s="31"/>
      <c r="I520" s="31"/>
      <c r="J520" s="31"/>
      <c r="K520" s="31"/>
      <c r="L520" s="31"/>
      <c r="M520" s="31"/>
      <c r="N520" s="31"/>
      <c r="O520" s="31"/>
      <c r="P520" s="31"/>
      <c r="Q520" s="60"/>
      <c r="R520" s="17"/>
      <c r="S520" s="23"/>
      <c r="T520" s="18"/>
      <c r="U520" s="18"/>
      <c r="V520" s="16"/>
      <c r="W520" s="16"/>
      <c r="X520" s="16"/>
    </row>
    <row r="521" spans="1:24" x14ac:dyDescent="0.25">
      <c r="A521" s="166"/>
      <c r="B521" s="131" t="s">
        <v>1253</v>
      </c>
      <c r="C521" s="133"/>
      <c r="D521" s="170"/>
      <c r="E521" s="170"/>
      <c r="F521" s="170"/>
      <c r="G521" s="170"/>
      <c r="H521" s="31"/>
      <c r="I521" s="31"/>
      <c r="J521" s="31"/>
      <c r="K521" s="31"/>
      <c r="L521" s="31"/>
      <c r="M521" s="31"/>
      <c r="N521" s="31"/>
      <c r="O521" s="31"/>
      <c r="P521" s="31"/>
      <c r="Q521" s="60"/>
      <c r="R521" s="20"/>
      <c r="S521" s="19"/>
      <c r="T521" s="18"/>
      <c r="U521" s="18"/>
      <c r="V521" s="16"/>
      <c r="W521" s="16"/>
      <c r="X521" s="16"/>
    </row>
    <row r="522" spans="1:24" x14ac:dyDescent="0.25">
      <c r="A522" s="166">
        <v>462</v>
      </c>
      <c r="B522" s="131" t="s">
        <v>1254</v>
      </c>
      <c r="C522" s="133" t="s">
        <v>869</v>
      </c>
      <c r="D522" s="170">
        <v>25</v>
      </c>
      <c r="E522" s="170">
        <v>35</v>
      </c>
      <c r="F522" s="170">
        <v>35</v>
      </c>
      <c r="G522" s="170">
        <v>35</v>
      </c>
      <c r="H522" s="31"/>
      <c r="I522" s="31"/>
      <c r="J522" s="31"/>
      <c r="K522" s="31"/>
      <c r="L522" s="31"/>
      <c r="M522" s="31"/>
      <c r="N522" s="31"/>
      <c r="O522" s="31"/>
      <c r="P522" s="31"/>
      <c r="Q522" s="60">
        <f t="shared" ref="Q522:Q585" si="8">P522/D522</f>
        <v>0</v>
      </c>
      <c r="R522" s="17"/>
      <c r="S522" s="23"/>
      <c r="T522" s="18"/>
      <c r="U522" s="18"/>
      <c r="V522" s="16"/>
      <c r="W522" s="16"/>
      <c r="X522" s="16"/>
    </row>
    <row r="523" spans="1:24" ht="24" x14ac:dyDescent="0.25">
      <c r="A523" s="166"/>
      <c r="B523" s="179" t="s">
        <v>1255</v>
      </c>
      <c r="C523" s="133"/>
      <c r="D523" s="170"/>
      <c r="E523" s="170"/>
      <c r="F523" s="170"/>
      <c r="G523" s="170"/>
      <c r="H523" s="31"/>
      <c r="I523" s="31"/>
      <c r="J523" s="31"/>
      <c r="K523" s="31"/>
      <c r="L523" s="31"/>
      <c r="M523" s="31"/>
      <c r="N523" s="31"/>
      <c r="O523" s="31"/>
      <c r="P523" s="31"/>
      <c r="Q523" s="60"/>
      <c r="R523" s="17"/>
      <c r="S523" s="23"/>
      <c r="T523" s="18"/>
      <c r="U523" s="18"/>
      <c r="V523" s="16"/>
      <c r="W523" s="16"/>
      <c r="X523" s="16"/>
    </row>
    <row r="524" spans="1:24" ht="24" x14ac:dyDescent="0.25">
      <c r="A524" s="166">
        <v>463</v>
      </c>
      <c r="B524" s="179" t="s">
        <v>1256</v>
      </c>
      <c r="C524" s="133" t="s">
        <v>864</v>
      </c>
      <c r="D524" s="170">
        <v>20000</v>
      </c>
      <c r="E524" s="170">
        <v>20000</v>
      </c>
      <c r="F524" s="170">
        <v>20000</v>
      </c>
      <c r="G524" s="170">
        <v>20000</v>
      </c>
      <c r="H524" s="31"/>
      <c r="I524" s="31"/>
      <c r="J524" s="31"/>
      <c r="K524" s="31"/>
      <c r="L524" s="31"/>
      <c r="M524" s="31"/>
      <c r="N524" s="31"/>
      <c r="O524" s="31"/>
      <c r="P524" s="31"/>
      <c r="Q524" s="60">
        <f t="shared" si="8"/>
        <v>0</v>
      </c>
      <c r="R524" s="17"/>
      <c r="S524" s="19"/>
      <c r="T524" s="18"/>
      <c r="U524" s="18"/>
      <c r="V524" s="16"/>
      <c r="W524" s="16"/>
      <c r="X524" s="16"/>
    </row>
    <row r="525" spans="1:24" x14ac:dyDescent="0.25">
      <c r="A525" s="166"/>
      <c r="B525" s="146" t="s">
        <v>1257</v>
      </c>
      <c r="C525" s="133"/>
      <c r="D525" s="170"/>
      <c r="E525" s="170"/>
      <c r="F525" s="170"/>
      <c r="G525" s="170"/>
      <c r="H525" s="31"/>
      <c r="I525" s="31"/>
      <c r="J525" s="31"/>
      <c r="K525" s="31"/>
      <c r="L525" s="31"/>
      <c r="M525" s="31"/>
      <c r="N525" s="31"/>
      <c r="O525" s="31"/>
      <c r="P525" s="31"/>
      <c r="Q525" s="60"/>
      <c r="R525" s="17"/>
      <c r="S525" s="19"/>
      <c r="T525" s="18"/>
      <c r="U525" s="18"/>
      <c r="V525" s="16"/>
      <c r="W525" s="16"/>
      <c r="X525" s="16"/>
    </row>
    <row r="526" spans="1:24" ht="24" x14ac:dyDescent="0.25">
      <c r="A526" s="166">
        <v>464</v>
      </c>
      <c r="B526" s="131" t="s">
        <v>1258</v>
      </c>
      <c r="C526" s="133" t="s">
        <v>1259</v>
      </c>
      <c r="D526" s="170"/>
      <c r="E526" s="170"/>
      <c r="F526" s="170"/>
      <c r="G526" s="170"/>
      <c r="H526" s="31"/>
      <c r="I526" s="31"/>
      <c r="J526" s="31"/>
      <c r="K526" s="31"/>
      <c r="L526" s="31"/>
      <c r="M526" s="31"/>
      <c r="N526" s="31"/>
      <c r="O526" s="31"/>
      <c r="P526" s="31"/>
      <c r="Q526" s="60"/>
      <c r="R526" s="20"/>
      <c r="S526" s="19"/>
      <c r="T526" s="18"/>
      <c r="U526" s="18"/>
      <c r="V526" s="16"/>
      <c r="W526" s="16"/>
      <c r="X526" s="16"/>
    </row>
    <row r="527" spans="1:24" ht="89.4" customHeight="1" x14ac:dyDescent="0.25">
      <c r="A527" s="166">
        <v>465</v>
      </c>
      <c r="B527" s="131" t="s">
        <v>1260</v>
      </c>
      <c r="C527" s="147" t="s">
        <v>1261</v>
      </c>
      <c r="D527" s="170"/>
      <c r="E527" s="170"/>
      <c r="F527" s="170"/>
      <c r="G527" s="170"/>
      <c r="H527" s="31"/>
      <c r="I527" s="31"/>
      <c r="J527" s="31"/>
      <c r="K527" s="31"/>
      <c r="L527" s="31"/>
      <c r="M527" s="31"/>
      <c r="N527" s="31"/>
      <c r="O527" s="31"/>
      <c r="P527" s="31"/>
      <c r="Q527" s="60"/>
      <c r="R527" s="17"/>
      <c r="S527" s="19"/>
      <c r="T527" s="18"/>
      <c r="U527" s="18"/>
      <c r="V527" s="16"/>
      <c r="W527" s="16"/>
      <c r="X527" s="16"/>
    </row>
    <row r="528" spans="1:24" x14ac:dyDescent="0.25">
      <c r="A528" s="166"/>
      <c r="B528" s="151" t="s">
        <v>1262</v>
      </c>
      <c r="C528" s="133"/>
      <c r="D528" s="170"/>
      <c r="E528" s="170"/>
      <c r="F528" s="170"/>
      <c r="G528" s="170"/>
      <c r="H528" s="31"/>
      <c r="I528" s="31"/>
      <c r="J528" s="31"/>
      <c r="K528" s="31"/>
      <c r="L528" s="31"/>
      <c r="M528" s="31"/>
      <c r="N528" s="31"/>
      <c r="O528" s="31"/>
      <c r="P528" s="31"/>
      <c r="Q528" s="60"/>
      <c r="R528" s="17"/>
      <c r="S528" s="19"/>
      <c r="T528" s="18"/>
      <c r="U528" s="18"/>
      <c r="V528" s="16"/>
      <c r="W528" s="16"/>
      <c r="X528" s="16"/>
    </row>
    <row r="529" spans="1:24" x14ac:dyDescent="0.25">
      <c r="A529" s="166"/>
      <c r="B529" s="131" t="s">
        <v>1263</v>
      </c>
      <c r="C529" s="133"/>
      <c r="D529" s="170"/>
      <c r="E529" s="170"/>
      <c r="F529" s="170"/>
      <c r="G529" s="170"/>
      <c r="H529" s="31"/>
      <c r="I529" s="31"/>
      <c r="J529" s="31"/>
      <c r="K529" s="31"/>
      <c r="L529" s="31"/>
      <c r="M529" s="31"/>
      <c r="N529" s="31"/>
      <c r="O529" s="31"/>
      <c r="P529" s="31"/>
      <c r="Q529" s="60"/>
      <c r="R529" s="17"/>
      <c r="S529" s="19"/>
      <c r="T529" s="18"/>
      <c r="U529" s="18"/>
      <c r="V529" s="16"/>
      <c r="W529" s="16"/>
      <c r="X529" s="16"/>
    </row>
    <row r="530" spans="1:24" x14ac:dyDescent="0.25">
      <c r="A530" s="166">
        <v>466</v>
      </c>
      <c r="B530" s="179" t="s">
        <v>1264</v>
      </c>
      <c r="C530" s="133" t="s">
        <v>1163</v>
      </c>
      <c r="D530" s="170">
        <v>120</v>
      </c>
      <c r="E530" s="170">
        <v>1000</v>
      </c>
      <c r="F530" s="170">
        <v>1000</v>
      </c>
      <c r="G530" s="170">
        <v>1000</v>
      </c>
      <c r="H530" s="34"/>
      <c r="I530" s="34"/>
      <c r="J530" s="34"/>
      <c r="K530" s="34"/>
      <c r="L530" s="34"/>
      <c r="M530" s="34"/>
      <c r="N530" s="34"/>
      <c r="O530" s="34"/>
      <c r="P530" s="34"/>
      <c r="Q530" s="60">
        <f t="shared" si="8"/>
        <v>0</v>
      </c>
      <c r="R530" s="17"/>
      <c r="S530" s="19"/>
      <c r="T530" s="18"/>
      <c r="U530" s="18"/>
      <c r="V530" s="16"/>
      <c r="W530" s="16"/>
      <c r="X530" s="16"/>
    </row>
    <row r="531" spans="1:24" x14ac:dyDescent="0.25">
      <c r="A531" s="166">
        <v>467</v>
      </c>
      <c r="B531" s="131" t="s">
        <v>1265</v>
      </c>
      <c r="C531" s="133" t="s">
        <v>865</v>
      </c>
      <c r="D531" s="170">
        <v>60</v>
      </c>
      <c r="E531" s="170">
        <v>50</v>
      </c>
      <c r="F531" s="170">
        <v>50</v>
      </c>
      <c r="G531" s="170">
        <v>50</v>
      </c>
      <c r="H531" s="31"/>
      <c r="I531" s="31"/>
      <c r="J531" s="31"/>
      <c r="K531" s="31"/>
      <c r="L531" s="31"/>
      <c r="M531" s="31"/>
      <c r="N531" s="31"/>
      <c r="O531" s="31"/>
      <c r="P531" s="31"/>
      <c r="Q531" s="60">
        <f t="shared" si="8"/>
        <v>0</v>
      </c>
      <c r="R531" s="17"/>
      <c r="S531" s="19"/>
      <c r="T531" s="18"/>
      <c r="U531" s="18"/>
      <c r="V531" s="16"/>
      <c r="W531" s="16"/>
      <c r="X531" s="16"/>
    </row>
    <row r="532" spans="1:24" ht="24" x14ac:dyDescent="0.25">
      <c r="A532" s="166"/>
      <c r="B532" s="131" t="s">
        <v>1266</v>
      </c>
      <c r="C532" s="133"/>
      <c r="D532" s="170"/>
      <c r="E532" s="170"/>
      <c r="F532" s="170"/>
      <c r="G532" s="170"/>
      <c r="H532" s="31"/>
      <c r="I532" s="31"/>
      <c r="J532" s="31"/>
      <c r="K532" s="31"/>
      <c r="L532" s="31"/>
      <c r="M532" s="31"/>
      <c r="N532" s="31"/>
      <c r="O532" s="31"/>
      <c r="P532" s="31"/>
      <c r="Q532" s="60"/>
      <c r="R532" s="20"/>
      <c r="S532" s="19"/>
      <c r="T532" s="18"/>
      <c r="U532" s="18"/>
      <c r="V532" s="16"/>
      <c r="W532" s="16"/>
      <c r="X532" s="16"/>
    </row>
    <row r="533" spans="1:24" x14ac:dyDescent="0.25">
      <c r="A533" s="166"/>
      <c r="B533" s="776" t="s">
        <v>868</v>
      </c>
      <c r="C533" s="777"/>
      <c r="D533" s="777"/>
      <c r="E533" s="778"/>
      <c r="F533" s="31"/>
      <c r="G533" s="31"/>
      <c r="H533" s="31"/>
      <c r="I533" s="31"/>
      <c r="J533" s="31"/>
      <c r="K533" s="31"/>
      <c r="L533" s="31"/>
      <c r="M533" s="31"/>
      <c r="N533" s="31"/>
      <c r="O533" s="31"/>
      <c r="P533" s="31"/>
      <c r="Q533" s="60"/>
      <c r="R533" s="17"/>
      <c r="S533" s="19"/>
      <c r="T533" s="18"/>
      <c r="U533" s="18"/>
      <c r="V533" s="16"/>
      <c r="W533" s="16"/>
      <c r="X533" s="16"/>
    </row>
    <row r="534" spans="1:24" x14ac:dyDescent="0.25">
      <c r="A534" s="166"/>
      <c r="B534" s="151" t="s">
        <v>1267</v>
      </c>
      <c r="C534" s="133"/>
      <c r="D534" s="170"/>
      <c r="E534" s="170"/>
      <c r="F534" s="170"/>
      <c r="G534" s="170"/>
      <c r="H534" s="31"/>
      <c r="I534" s="31"/>
      <c r="J534" s="31"/>
      <c r="K534" s="31"/>
      <c r="L534" s="31"/>
      <c r="M534" s="31"/>
      <c r="N534" s="31"/>
      <c r="O534" s="31"/>
      <c r="P534" s="31"/>
      <c r="Q534" s="60"/>
      <c r="R534" s="17"/>
      <c r="S534" s="19"/>
      <c r="T534" s="18"/>
      <c r="U534" s="18"/>
      <c r="V534" s="16"/>
      <c r="W534" s="16"/>
      <c r="X534" s="16"/>
    </row>
    <row r="535" spans="1:24" x14ac:dyDescent="0.25">
      <c r="A535" s="166">
        <v>468</v>
      </c>
      <c r="B535" s="131" t="s">
        <v>1268</v>
      </c>
      <c r="C535" s="133" t="s">
        <v>869</v>
      </c>
      <c r="D535" s="170">
        <v>0</v>
      </c>
      <c r="E535" s="170">
        <v>22</v>
      </c>
      <c r="F535" s="170">
        <v>22</v>
      </c>
      <c r="G535" s="170">
        <v>22</v>
      </c>
      <c r="H535" s="31"/>
      <c r="I535" s="31"/>
      <c r="J535" s="31"/>
      <c r="K535" s="31"/>
      <c r="L535" s="31"/>
      <c r="M535" s="31"/>
      <c r="N535" s="31"/>
      <c r="O535" s="31"/>
      <c r="P535" s="31"/>
      <c r="Q535" s="60">
        <v>0</v>
      </c>
      <c r="R535" s="17"/>
      <c r="S535" s="19"/>
      <c r="T535" s="18"/>
      <c r="U535" s="18"/>
      <c r="V535" s="16"/>
      <c r="W535" s="16"/>
      <c r="X535" s="16"/>
    </row>
    <row r="536" spans="1:24" x14ac:dyDescent="0.25">
      <c r="A536" s="166"/>
      <c r="B536" s="151" t="s">
        <v>1269</v>
      </c>
      <c r="C536" s="133"/>
      <c r="D536" s="170"/>
      <c r="E536" s="170"/>
      <c r="F536" s="170"/>
      <c r="G536" s="170"/>
      <c r="H536" s="31"/>
      <c r="I536" s="31"/>
      <c r="J536" s="31"/>
      <c r="K536" s="31"/>
      <c r="L536" s="31"/>
      <c r="M536" s="31"/>
      <c r="N536" s="31"/>
      <c r="O536" s="31"/>
      <c r="P536" s="31"/>
      <c r="Q536" s="60"/>
      <c r="R536" s="17"/>
      <c r="S536" s="19"/>
      <c r="T536" s="18"/>
      <c r="U536" s="18"/>
      <c r="V536" s="16"/>
      <c r="W536" s="16"/>
      <c r="X536" s="16"/>
    </row>
    <row r="537" spans="1:24" ht="36" x14ac:dyDescent="0.25">
      <c r="A537" s="166"/>
      <c r="B537" s="131" t="s">
        <v>1270</v>
      </c>
      <c r="C537" s="133"/>
      <c r="D537" s="170"/>
      <c r="E537" s="170"/>
      <c r="F537" s="170"/>
      <c r="G537" s="170"/>
      <c r="H537" s="31"/>
      <c r="I537" s="31"/>
      <c r="J537" s="31"/>
      <c r="K537" s="31"/>
      <c r="L537" s="31"/>
      <c r="M537" s="31"/>
      <c r="N537" s="31"/>
      <c r="O537" s="31"/>
      <c r="P537" s="31"/>
      <c r="Q537" s="60"/>
      <c r="R537" s="17"/>
      <c r="S537" s="19"/>
      <c r="T537" s="18"/>
      <c r="U537" s="18"/>
      <c r="V537" s="16"/>
      <c r="W537" s="16"/>
      <c r="X537" s="16"/>
    </row>
    <row r="538" spans="1:24" x14ac:dyDescent="0.25">
      <c r="A538" s="166">
        <v>469</v>
      </c>
      <c r="B538" s="131" t="s">
        <v>1271</v>
      </c>
      <c r="C538" s="133" t="s">
        <v>870</v>
      </c>
      <c r="D538" s="170">
        <v>450</v>
      </c>
      <c r="E538" s="170">
        <v>330</v>
      </c>
      <c r="F538" s="170">
        <v>330</v>
      </c>
      <c r="G538" s="170">
        <v>330</v>
      </c>
      <c r="H538" s="31"/>
      <c r="I538" s="31"/>
      <c r="J538" s="31"/>
      <c r="K538" s="31"/>
      <c r="L538" s="31"/>
      <c r="M538" s="31"/>
      <c r="N538" s="31"/>
      <c r="O538" s="31"/>
      <c r="P538" s="31"/>
      <c r="Q538" s="60">
        <f t="shared" si="8"/>
        <v>0</v>
      </c>
      <c r="R538" s="17"/>
      <c r="S538" s="19"/>
      <c r="T538" s="18"/>
      <c r="U538" s="18"/>
      <c r="V538" s="16"/>
      <c r="W538" s="16"/>
      <c r="X538" s="16"/>
    </row>
    <row r="539" spans="1:24" x14ac:dyDescent="0.25">
      <c r="A539" s="166"/>
      <c r="B539" s="151" t="s">
        <v>1272</v>
      </c>
      <c r="C539" s="133"/>
      <c r="D539" s="170"/>
      <c r="E539" s="170"/>
      <c r="F539" s="170"/>
      <c r="G539" s="170"/>
      <c r="H539" s="31"/>
      <c r="I539" s="31"/>
      <c r="J539" s="31"/>
      <c r="K539" s="31"/>
      <c r="L539" s="31"/>
      <c r="M539" s="31"/>
      <c r="N539" s="31"/>
      <c r="O539" s="31"/>
      <c r="P539" s="31"/>
      <c r="Q539" s="60"/>
      <c r="R539" s="17"/>
      <c r="S539" s="19"/>
      <c r="T539" s="18"/>
      <c r="U539" s="18"/>
      <c r="V539" s="16"/>
      <c r="W539" s="16"/>
      <c r="X539" s="16"/>
    </row>
    <row r="540" spans="1:24" x14ac:dyDescent="0.25">
      <c r="A540" s="166">
        <v>470</v>
      </c>
      <c r="B540" s="179" t="s">
        <v>1273</v>
      </c>
      <c r="C540" s="133" t="s">
        <v>1193</v>
      </c>
      <c r="D540" s="170">
        <v>0</v>
      </c>
      <c r="E540" s="170">
        <v>15</v>
      </c>
      <c r="F540" s="170">
        <v>15</v>
      </c>
      <c r="G540" s="170">
        <v>15</v>
      </c>
      <c r="H540" s="31"/>
      <c r="I540" s="31"/>
      <c r="J540" s="31"/>
      <c r="K540" s="31"/>
      <c r="L540" s="31"/>
      <c r="M540" s="31"/>
      <c r="N540" s="31"/>
      <c r="O540" s="31"/>
      <c r="P540" s="31"/>
      <c r="Q540" s="60">
        <v>0</v>
      </c>
      <c r="R540" s="17"/>
      <c r="S540" s="19"/>
      <c r="T540" s="18"/>
      <c r="U540" s="18"/>
      <c r="V540" s="16"/>
      <c r="W540" s="16"/>
      <c r="X540" s="16"/>
    </row>
    <row r="541" spans="1:24" x14ac:dyDescent="0.25">
      <c r="A541" s="166">
        <v>471</v>
      </c>
      <c r="B541" s="131" t="s">
        <v>1274</v>
      </c>
      <c r="C541" s="147" t="s">
        <v>1193</v>
      </c>
      <c r="D541" s="170">
        <v>0</v>
      </c>
      <c r="E541" s="170">
        <v>105</v>
      </c>
      <c r="F541" s="170">
        <v>105</v>
      </c>
      <c r="G541" s="170">
        <v>105</v>
      </c>
      <c r="H541" s="31"/>
      <c r="I541" s="31"/>
      <c r="J541" s="31"/>
      <c r="K541" s="31"/>
      <c r="L541" s="31"/>
      <c r="M541" s="31"/>
      <c r="N541" s="31"/>
      <c r="O541" s="31"/>
      <c r="P541" s="31"/>
      <c r="Q541" s="60">
        <v>0</v>
      </c>
      <c r="R541" s="17"/>
      <c r="S541" s="19"/>
      <c r="T541" s="18"/>
      <c r="U541" s="18"/>
      <c r="V541" s="16"/>
      <c r="W541" s="16"/>
      <c r="X541" s="16"/>
    </row>
    <row r="542" spans="1:24" ht="22.8" x14ac:dyDescent="0.25">
      <c r="A542" s="166"/>
      <c r="B542" s="151" t="s">
        <v>1275</v>
      </c>
      <c r="C542" s="147"/>
      <c r="D542" s="170"/>
      <c r="E542" s="170"/>
      <c r="F542" s="170"/>
      <c r="G542" s="170"/>
      <c r="H542" s="31"/>
      <c r="I542" s="31"/>
      <c r="J542" s="31"/>
      <c r="K542" s="31"/>
      <c r="L542" s="31"/>
      <c r="M542" s="31"/>
      <c r="N542" s="31"/>
      <c r="O542" s="31"/>
      <c r="P542" s="31"/>
      <c r="Q542" s="60"/>
      <c r="R542" s="20"/>
      <c r="S542" s="19"/>
      <c r="T542" s="18"/>
      <c r="U542" s="18"/>
      <c r="V542" s="16"/>
      <c r="W542" s="16"/>
      <c r="X542" s="16"/>
    </row>
    <row r="543" spans="1:24" x14ac:dyDescent="0.25">
      <c r="A543" s="166"/>
      <c r="B543" s="131" t="s">
        <v>1276</v>
      </c>
      <c r="C543" s="147"/>
      <c r="D543" s="170"/>
      <c r="E543" s="170"/>
      <c r="F543" s="170"/>
      <c r="G543" s="170"/>
      <c r="H543" s="31"/>
      <c r="I543" s="31"/>
      <c r="J543" s="31"/>
      <c r="K543" s="31"/>
      <c r="L543" s="31"/>
      <c r="M543" s="31"/>
      <c r="N543" s="31"/>
      <c r="O543" s="31"/>
      <c r="P543" s="31"/>
      <c r="Q543" s="60"/>
      <c r="R543" s="20"/>
      <c r="S543" s="19"/>
      <c r="T543" s="18"/>
      <c r="U543" s="18"/>
      <c r="V543" s="16"/>
      <c r="W543" s="16"/>
      <c r="X543" s="16"/>
    </row>
    <row r="544" spans="1:24" x14ac:dyDescent="0.25">
      <c r="A544" s="166">
        <v>472</v>
      </c>
      <c r="B544" s="131" t="s">
        <v>1277</v>
      </c>
      <c r="C544" s="147" t="s">
        <v>1193</v>
      </c>
      <c r="D544" s="170">
        <v>0</v>
      </c>
      <c r="E544" s="170">
        <v>40</v>
      </c>
      <c r="F544" s="170">
        <v>40</v>
      </c>
      <c r="G544" s="170">
        <v>40</v>
      </c>
      <c r="H544" s="31"/>
      <c r="I544" s="31"/>
      <c r="J544" s="31"/>
      <c r="K544" s="31"/>
      <c r="L544" s="31"/>
      <c r="M544" s="31"/>
      <c r="N544" s="31"/>
      <c r="O544" s="31"/>
      <c r="P544" s="31"/>
      <c r="Q544" s="60">
        <v>0</v>
      </c>
      <c r="R544" s="20"/>
      <c r="S544" s="19"/>
      <c r="T544" s="18"/>
      <c r="U544" s="18"/>
      <c r="V544" s="16"/>
      <c r="W544" s="16"/>
      <c r="X544" s="16"/>
    </row>
    <row r="545" spans="1:24" x14ac:dyDescent="0.25">
      <c r="A545" s="166">
        <v>473</v>
      </c>
      <c r="B545" s="131" t="s">
        <v>1278</v>
      </c>
      <c r="C545" s="147" t="s">
        <v>1193</v>
      </c>
      <c r="D545" s="170">
        <v>48</v>
      </c>
      <c r="E545" s="170">
        <v>40</v>
      </c>
      <c r="F545" s="170">
        <v>40</v>
      </c>
      <c r="G545" s="170">
        <v>40</v>
      </c>
      <c r="H545" s="31"/>
      <c r="I545" s="31"/>
      <c r="J545" s="31"/>
      <c r="K545" s="31"/>
      <c r="L545" s="31"/>
      <c r="M545" s="31"/>
      <c r="N545" s="31"/>
      <c r="O545" s="31"/>
      <c r="P545" s="31"/>
      <c r="Q545" s="60">
        <f t="shared" si="8"/>
        <v>0</v>
      </c>
      <c r="R545" s="17"/>
      <c r="S545" s="19"/>
      <c r="T545" s="18"/>
      <c r="U545" s="18"/>
      <c r="V545" s="16"/>
      <c r="W545" s="16"/>
      <c r="X545" s="16"/>
    </row>
    <row r="546" spans="1:24" x14ac:dyDescent="0.25">
      <c r="A546" s="166">
        <v>474</v>
      </c>
      <c r="B546" s="131" t="s">
        <v>1279</v>
      </c>
      <c r="C546" s="147" t="s">
        <v>1193</v>
      </c>
      <c r="D546" s="170">
        <v>45</v>
      </c>
      <c r="E546" s="170">
        <v>45</v>
      </c>
      <c r="F546" s="170">
        <v>45</v>
      </c>
      <c r="G546" s="170">
        <v>45</v>
      </c>
      <c r="H546" s="31"/>
      <c r="I546" s="31"/>
      <c r="J546" s="31"/>
      <c r="K546" s="31"/>
      <c r="L546" s="31"/>
      <c r="M546" s="31"/>
      <c r="N546" s="31"/>
      <c r="O546" s="31"/>
      <c r="P546" s="31"/>
      <c r="Q546" s="60">
        <f t="shared" si="8"/>
        <v>0</v>
      </c>
      <c r="R546" s="17"/>
      <c r="S546" s="19"/>
      <c r="T546" s="18"/>
      <c r="U546" s="18"/>
      <c r="V546" s="16"/>
      <c r="W546" s="16"/>
      <c r="X546" s="16"/>
    </row>
    <row r="547" spans="1:24" x14ac:dyDescent="0.25">
      <c r="A547" s="166">
        <v>475</v>
      </c>
      <c r="B547" s="131" t="s">
        <v>1280</v>
      </c>
      <c r="C547" s="147" t="s">
        <v>1193</v>
      </c>
      <c r="D547" s="170">
        <v>45</v>
      </c>
      <c r="E547" s="170">
        <v>40</v>
      </c>
      <c r="F547" s="170">
        <v>40</v>
      </c>
      <c r="G547" s="170">
        <v>40</v>
      </c>
      <c r="H547" s="31"/>
      <c r="I547" s="31"/>
      <c r="J547" s="31"/>
      <c r="K547" s="31"/>
      <c r="L547" s="31"/>
      <c r="M547" s="31"/>
      <c r="N547" s="31"/>
      <c r="O547" s="31"/>
      <c r="P547" s="31"/>
      <c r="Q547" s="60">
        <f t="shared" si="8"/>
        <v>0</v>
      </c>
      <c r="R547" s="17"/>
      <c r="S547" s="19"/>
      <c r="T547" s="18"/>
      <c r="U547" s="18"/>
      <c r="V547" s="16"/>
      <c r="W547" s="16"/>
      <c r="X547" s="16"/>
    </row>
    <row r="548" spans="1:24" x14ac:dyDescent="0.25">
      <c r="A548" s="166">
        <v>476</v>
      </c>
      <c r="B548" s="131" t="s">
        <v>1281</v>
      </c>
      <c r="C548" s="147" t="s">
        <v>1193</v>
      </c>
      <c r="D548" s="170">
        <v>45</v>
      </c>
      <c r="E548" s="170">
        <v>40</v>
      </c>
      <c r="F548" s="170">
        <v>40</v>
      </c>
      <c r="G548" s="170">
        <v>40</v>
      </c>
      <c r="H548" s="31"/>
      <c r="I548" s="31"/>
      <c r="J548" s="31"/>
      <c r="K548" s="31"/>
      <c r="L548" s="31"/>
      <c r="M548" s="31"/>
      <c r="N548" s="31"/>
      <c r="O548" s="31"/>
      <c r="P548" s="31"/>
      <c r="Q548" s="60">
        <f t="shared" si="8"/>
        <v>0</v>
      </c>
      <c r="R548" s="17"/>
      <c r="S548" s="19"/>
      <c r="T548" s="18"/>
      <c r="U548" s="18"/>
      <c r="V548" s="16"/>
      <c r="W548" s="16"/>
      <c r="X548" s="16"/>
    </row>
    <row r="549" spans="1:24" x14ac:dyDescent="0.25">
      <c r="A549" s="166">
        <v>477</v>
      </c>
      <c r="B549" s="179" t="s">
        <v>1282</v>
      </c>
      <c r="C549" s="133" t="s">
        <v>1199</v>
      </c>
      <c r="D549" s="170">
        <v>102</v>
      </c>
      <c r="E549" s="170">
        <v>85</v>
      </c>
      <c r="F549" s="170">
        <v>85</v>
      </c>
      <c r="G549" s="170">
        <v>85</v>
      </c>
      <c r="H549" s="31"/>
      <c r="I549" s="31"/>
      <c r="J549" s="31"/>
      <c r="K549" s="31"/>
      <c r="L549" s="31"/>
      <c r="M549" s="31"/>
      <c r="N549" s="31"/>
      <c r="O549" s="31"/>
      <c r="P549" s="31"/>
      <c r="Q549" s="60">
        <f t="shared" si="8"/>
        <v>0</v>
      </c>
      <c r="R549" s="20"/>
      <c r="S549" s="19"/>
      <c r="T549" s="18"/>
      <c r="U549" s="18"/>
      <c r="V549" s="16"/>
      <c r="W549" s="16"/>
      <c r="X549" s="16"/>
    </row>
    <row r="550" spans="1:24" x14ac:dyDescent="0.25">
      <c r="A550" s="166">
        <v>478</v>
      </c>
      <c r="B550" s="131" t="s">
        <v>1283</v>
      </c>
      <c r="C550" s="133" t="s">
        <v>862</v>
      </c>
      <c r="D550" s="170">
        <v>480</v>
      </c>
      <c r="E550" s="170">
        <v>400</v>
      </c>
      <c r="F550" s="170">
        <v>400</v>
      </c>
      <c r="G550" s="170">
        <v>400</v>
      </c>
      <c r="H550" s="31"/>
      <c r="I550" s="31"/>
      <c r="J550" s="31"/>
      <c r="K550" s="31"/>
      <c r="L550" s="31"/>
      <c r="M550" s="31"/>
      <c r="N550" s="31"/>
      <c r="O550" s="31"/>
      <c r="P550" s="31"/>
      <c r="Q550" s="60">
        <f t="shared" si="8"/>
        <v>0</v>
      </c>
      <c r="R550" s="17"/>
      <c r="S550" s="19"/>
      <c r="T550" s="18"/>
      <c r="U550" s="18"/>
      <c r="V550" s="16"/>
      <c r="W550" s="16"/>
      <c r="X550" s="16"/>
    </row>
    <row r="551" spans="1:24" x14ac:dyDescent="0.25">
      <c r="A551" s="166">
        <v>479</v>
      </c>
      <c r="B551" s="131" t="s">
        <v>1284</v>
      </c>
      <c r="C551" s="133" t="s">
        <v>1124</v>
      </c>
      <c r="D551" s="170">
        <v>1680</v>
      </c>
      <c r="E551" s="170">
        <v>1400</v>
      </c>
      <c r="F551" s="170">
        <v>1400</v>
      </c>
      <c r="G551" s="170">
        <v>1400</v>
      </c>
      <c r="H551" s="31"/>
      <c r="I551" s="31"/>
      <c r="J551" s="31"/>
      <c r="K551" s="31"/>
      <c r="L551" s="31"/>
      <c r="M551" s="31"/>
      <c r="N551" s="31"/>
      <c r="O551" s="31"/>
      <c r="P551" s="31"/>
      <c r="Q551" s="60">
        <f t="shared" si="8"/>
        <v>0</v>
      </c>
      <c r="R551" s="17"/>
      <c r="S551" s="19"/>
      <c r="T551" s="18"/>
      <c r="U551" s="18"/>
      <c r="V551" s="16"/>
      <c r="W551" s="16"/>
      <c r="X551" s="16"/>
    </row>
    <row r="552" spans="1:24" x14ac:dyDescent="0.25">
      <c r="A552" s="166">
        <v>480</v>
      </c>
      <c r="B552" s="179" t="s">
        <v>1285</v>
      </c>
      <c r="C552" s="133" t="s">
        <v>1193</v>
      </c>
      <c r="D552" s="170">
        <v>0</v>
      </c>
      <c r="E552" s="170">
        <v>240</v>
      </c>
      <c r="F552" s="170">
        <v>240</v>
      </c>
      <c r="G552" s="170">
        <v>240</v>
      </c>
      <c r="H552" s="31"/>
      <c r="I552" s="31"/>
      <c r="J552" s="31"/>
      <c r="K552" s="31"/>
      <c r="L552" s="31"/>
      <c r="M552" s="31"/>
      <c r="N552" s="31"/>
      <c r="O552" s="31"/>
      <c r="P552" s="31"/>
      <c r="Q552" s="60">
        <v>0</v>
      </c>
      <c r="R552" s="17"/>
      <c r="S552" s="19"/>
      <c r="T552" s="18"/>
      <c r="U552" s="18"/>
      <c r="V552" s="16"/>
      <c r="W552" s="16"/>
      <c r="X552" s="16"/>
    </row>
    <row r="553" spans="1:24" x14ac:dyDescent="0.25">
      <c r="A553" s="166"/>
      <c r="B553" s="131" t="s">
        <v>1286</v>
      </c>
      <c r="C553" s="133"/>
      <c r="D553" s="170"/>
      <c r="E553" s="170"/>
      <c r="F553" s="170"/>
      <c r="G553" s="170"/>
      <c r="H553" s="31"/>
      <c r="I553" s="31"/>
      <c r="J553" s="31"/>
      <c r="K553" s="31"/>
      <c r="L553" s="31"/>
      <c r="M553" s="31"/>
      <c r="N553" s="31"/>
      <c r="O553" s="31"/>
      <c r="P553" s="31"/>
      <c r="Q553" s="60"/>
      <c r="R553" s="17"/>
      <c r="S553" s="19"/>
      <c r="T553" s="18"/>
      <c r="U553" s="18"/>
      <c r="V553" s="16"/>
      <c r="W553" s="16"/>
      <c r="X553" s="16"/>
    </row>
    <row r="554" spans="1:24" x14ac:dyDescent="0.25">
      <c r="A554" s="166">
        <v>481</v>
      </c>
      <c r="B554" s="131" t="s">
        <v>1287</v>
      </c>
      <c r="C554" s="133" t="s">
        <v>1199</v>
      </c>
      <c r="D554" s="170">
        <v>0</v>
      </c>
      <c r="E554" s="170">
        <v>100</v>
      </c>
      <c r="F554" s="170">
        <v>100</v>
      </c>
      <c r="G554" s="170">
        <v>100</v>
      </c>
      <c r="H554" s="31"/>
      <c r="I554" s="31"/>
      <c r="J554" s="31"/>
      <c r="K554" s="31"/>
      <c r="L554" s="31"/>
      <c r="M554" s="31"/>
      <c r="N554" s="31"/>
      <c r="O554" s="31"/>
      <c r="P554" s="31"/>
      <c r="Q554" s="60">
        <v>0</v>
      </c>
      <c r="R554" s="17"/>
      <c r="S554" s="19"/>
      <c r="T554" s="18"/>
      <c r="U554" s="18"/>
      <c r="V554" s="16"/>
      <c r="W554" s="16"/>
      <c r="X554" s="16"/>
    </row>
    <row r="555" spans="1:24" x14ac:dyDescent="0.25">
      <c r="A555" s="166">
        <v>482</v>
      </c>
      <c r="B555" s="179" t="s">
        <v>1288</v>
      </c>
      <c r="C555" s="133" t="s">
        <v>1199</v>
      </c>
      <c r="D555" s="170">
        <v>0</v>
      </c>
      <c r="E555" s="170">
        <v>350</v>
      </c>
      <c r="F555" s="170">
        <v>350</v>
      </c>
      <c r="G555" s="170">
        <v>350</v>
      </c>
      <c r="H555" s="31"/>
      <c r="I555" s="31"/>
      <c r="J555" s="31"/>
      <c r="K555" s="31"/>
      <c r="L555" s="31"/>
      <c r="M555" s="31"/>
      <c r="N555" s="31"/>
      <c r="O555" s="31"/>
      <c r="P555" s="31"/>
      <c r="Q555" s="60">
        <v>0</v>
      </c>
      <c r="R555" s="17"/>
      <c r="S555" s="19"/>
      <c r="T555" s="18"/>
      <c r="U555" s="18"/>
      <c r="V555" s="16"/>
      <c r="W555" s="16"/>
      <c r="X555" s="16"/>
    </row>
    <row r="556" spans="1:24" x14ac:dyDescent="0.25">
      <c r="A556" s="166"/>
      <c r="B556" s="151" t="s">
        <v>1289</v>
      </c>
      <c r="C556" s="133"/>
      <c r="D556" s="204"/>
      <c r="E556" s="204"/>
      <c r="F556" s="204"/>
      <c r="G556" s="204"/>
      <c r="H556" s="31"/>
      <c r="I556" s="31"/>
      <c r="J556" s="31"/>
      <c r="K556" s="31"/>
      <c r="L556" s="31"/>
      <c r="M556" s="31"/>
      <c r="N556" s="31"/>
      <c r="O556" s="31"/>
      <c r="P556" s="31"/>
      <c r="Q556" s="60"/>
      <c r="R556" s="17"/>
      <c r="S556" s="19"/>
      <c r="T556" s="18"/>
      <c r="U556" s="18"/>
      <c r="V556" s="16"/>
      <c r="W556" s="16"/>
      <c r="X556" s="16"/>
    </row>
    <row r="557" spans="1:24" x14ac:dyDescent="0.25">
      <c r="A557" s="166"/>
      <c r="B557" s="131" t="s">
        <v>1290</v>
      </c>
      <c r="C557" s="133" t="s">
        <v>858</v>
      </c>
      <c r="D557" s="170"/>
      <c r="E557" s="170"/>
      <c r="F557" s="170"/>
      <c r="G557" s="170"/>
      <c r="H557" s="31"/>
      <c r="I557" s="31"/>
      <c r="J557" s="31"/>
      <c r="K557" s="31"/>
      <c r="L557" s="31"/>
      <c r="M557" s="31"/>
      <c r="N557" s="31"/>
      <c r="O557" s="31"/>
      <c r="P557" s="31"/>
      <c r="Q557" s="60"/>
      <c r="R557" s="17"/>
      <c r="S557" s="19"/>
      <c r="T557" s="18"/>
      <c r="U557" s="18"/>
      <c r="V557" s="16"/>
      <c r="W557" s="16"/>
      <c r="X557" s="16"/>
    </row>
    <row r="558" spans="1:24" x14ac:dyDescent="0.25">
      <c r="A558" s="176">
        <v>483</v>
      </c>
      <c r="B558" s="131" t="s">
        <v>1291</v>
      </c>
      <c r="C558" s="133" t="s">
        <v>859</v>
      </c>
      <c r="D558" s="170">
        <v>0</v>
      </c>
      <c r="E558" s="170">
        <v>40000</v>
      </c>
      <c r="F558" s="170">
        <v>40000</v>
      </c>
      <c r="G558" s="170">
        <v>40000</v>
      </c>
      <c r="H558" s="31"/>
      <c r="I558" s="31"/>
      <c r="J558" s="31"/>
      <c r="K558" s="31"/>
      <c r="L558" s="31"/>
      <c r="M558" s="31"/>
      <c r="N558" s="31"/>
      <c r="O558" s="31"/>
      <c r="P558" s="31"/>
      <c r="Q558" s="60">
        <v>0</v>
      </c>
      <c r="R558" s="17"/>
      <c r="S558" s="19"/>
      <c r="T558" s="18"/>
      <c r="U558" s="18"/>
      <c r="V558" s="16"/>
      <c r="W558" s="16"/>
      <c r="X558" s="16"/>
    </row>
    <row r="559" spans="1:24" x14ac:dyDescent="0.25">
      <c r="A559" s="166"/>
      <c r="B559" s="131" t="s">
        <v>1292</v>
      </c>
      <c r="C559" s="133" t="s">
        <v>858</v>
      </c>
      <c r="D559" s="170"/>
      <c r="E559" s="170"/>
      <c r="F559" s="170"/>
      <c r="G559" s="170"/>
      <c r="H559" s="31"/>
      <c r="I559" s="31"/>
      <c r="J559" s="31"/>
      <c r="K559" s="31"/>
      <c r="L559" s="31"/>
      <c r="M559" s="31"/>
      <c r="N559" s="31"/>
      <c r="O559" s="31"/>
      <c r="P559" s="31"/>
      <c r="Q559" s="60"/>
      <c r="R559" s="20"/>
      <c r="S559" s="19"/>
      <c r="T559" s="18"/>
      <c r="U559" s="18"/>
      <c r="V559" s="16"/>
      <c r="W559" s="16"/>
      <c r="X559" s="16"/>
    </row>
    <row r="560" spans="1:24" x14ac:dyDescent="0.25">
      <c r="A560" s="166">
        <v>484</v>
      </c>
      <c r="B560" s="131" t="s">
        <v>1293</v>
      </c>
      <c r="C560" s="133" t="s">
        <v>860</v>
      </c>
      <c r="D560" s="170">
        <v>120</v>
      </c>
      <c r="E560" s="170">
        <v>100</v>
      </c>
      <c r="F560" s="170">
        <v>100</v>
      </c>
      <c r="G560" s="170">
        <v>100</v>
      </c>
      <c r="H560" s="31"/>
      <c r="I560" s="31"/>
      <c r="J560" s="31"/>
      <c r="K560" s="31"/>
      <c r="L560" s="31"/>
      <c r="M560" s="31"/>
      <c r="N560" s="31"/>
      <c r="O560" s="31"/>
      <c r="P560" s="31"/>
      <c r="Q560" s="60">
        <f t="shared" si="8"/>
        <v>0</v>
      </c>
      <c r="R560" s="17"/>
      <c r="S560" s="23"/>
      <c r="T560" s="18"/>
      <c r="U560" s="18"/>
      <c r="V560" s="16"/>
      <c r="W560" s="16"/>
      <c r="X560" s="16"/>
    </row>
    <row r="561" spans="1:24" x14ac:dyDescent="0.25">
      <c r="A561" s="166">
        <v>485</v>
      </c>
      <c r="B561" s="131" t="s">
        <v>1294</v>
      </c>
      <c r="C561" s="133" t="s">
        <v>860</v>
      </c>
      <c r="D561" s="170">
        <v>60</v>
      </c>
      <c r="E561" s="170">
        <v>50</v>
      </c>
      <c r="F561" s="170">
        <v>50</v>
      </c>
      <c r="G561" s="170">
        <v>50</v>
      </c>
      <c r="H561" s="31"/>
      <c r="I561" s="31"/>
      <c r="J561" s="31"/>
      <c r="K561" s="31"/>
      <c r="L561" s="31"/>
      <c r="M561" s="31"/>
      <c r="N561" s="31"/>
      <c r="O561" s="31"/>
      <c r="P561" s="31"/>
      <c r="Q561" s="60">
        <f t="shared" si="8"/>
        <v>0</v>
      </c>
      <c r="R561" s="17"/>
      <c r="S561" s="23"/>
      <c r="T561" s="18"/>
      <c r="U561" s="18"/>
      <c r="V561" s="16"/>
      <c r="W561" s="16"/>
      <c r="X561" s="16"/>
    </row>
    <row r="562" spans="1:24" ht="24" x14ac:dyDescent="0.25">
      <c r="A562" s="166">
        <v>486</v>
      </c>
      <c r="B562" s="131" t="s">
        <v>1295</v>
      </c>
      <c r="C562" s="133" t="s">
        <v>1215</v>
      </c>
      <c r="D562" s="170">
        <v>3600</v>
      </c>
      <c r="E562" s="170">
        <v>3000</v>
      </c>
      <c r="F562" s="170">
        <v>3000</v>
      </c>
      <c r="G562" s="170">
        <v>3000</v>
      </c>
      <c r="H562" s="31"/>
      <c r="I562" s="31"/>
      <c r="J562" s="31"/>
      <c r="K562" s="31"/>
      <c r="L562" s="31"/>
      <c r="M562" s="31"/>
      <c r="N562" s="31"/>
      <c r="O562" s="31"/>
      <c r="P562" s="31"/>
      <c r="Q562" s="60">
        <f t="shared" si="8"/>
        <v>0</v>
      </c>
      <c r="R562" s="17"/>
      <c r="S562" s="23"/>
      <c r="T562" s="18"/>
      <c r="U562" s="18"/>
      <c r="V562" s="16"/>
      <c r="W562" s="16"/>
      <c r="X562" s="16"/>
    </row>
    <row r="563" spans="1:24" x14ac:dyDescent="0.25">
      <c r="A563" s="166"/>
      <c r="B563" s="131" t="s">
        <v>1296</v>
      </c>
      <c r="C563" s="133" t="s">
        <v>858</v>
      </c>
      <c r="D563" s="170"/>
      <c r="E563" s="170"/>
      <c r="F563" s="170"/>
      <c r="G563" s="170"/>
      <c r="H563" s="31"/>
      <c r="I563" s="31"/>
      <c r="J563" s="31"/>
      <c r="K563" s="31"/>
      <c r="L563" s="31"/>
      <c r="M563" s="31"/>
      <c r="N563" s="31"/>
      <c r="O563" s="31"/>
      <c r="P563" s="31"/>
      <c r="Q563" s="60"/>
      <c r="R563" s="17"/>
      <c r="S563" s="23"/>
      <c r="T563" s="18"/>
      <c r="U563" s="18"/>
      <c r="V563" s="16"/>
      <c r="W563" s="16"/>
      <c r="X563" s="16"/>
    </row>
    <row r="564" spans="1:24" ht="24" x14ac:dyDescent="0.25">
      <c r="A564" s="166">
        <v>487</v>
      </c>
      <c r="B564" s="131" t="s">
        <v>1297</v>
      </c>
      <c r="C564" s="133" t="s">
        <v>1218</v>
      </c>
      <c r="D564" s="170">
        <v>3600</v>
      </c>
      <c r="E564" s="170">
        <v>4500</v>
      </c>
      <c r="F564" s="170">
        <v>4500</v>
      </c>
      <c r="G564" s="170">
        <v>4500</v>
      </c>
      <c r="H564" s="31"/>
      <c r="I564" s="31"/>
      <c r="J564" s="31"/>
      <c r="K564" s="31"/>
      <c r="L564" s="31"/>
      <c r="M564" s="31"/>
      <c r="N564" s="31"/>
      <c r="O564" s="31"/>
      <c r="P564" s="31"/>
      <c r="Q564" s="60">
        <f t="shared" si="8"/>
        <v>0</v>
      </c>
      <c r="R564" s="17"/>
      <c r="S564" s="23"/>
      <c r="T564" s="18"/>
      <c r="U564" s="18"/>
      <c r="V564" s="16"/>
      <c r="W564" s="16"/>
      <c r="X564" s="16"/>
    </row>
    <row r="565" spans="1:24" ht="24" x14ac:dyDescent="0.25">
      <c r="A565" s="166">
        <v>488</v>
      </c>
      <c r="B565" s="131" t="s">
        <v>1298</v>
      </c>
      <c r="C565" s="133" t="s">
        <v>1218</v>
      </c>
      <c r="D565" s="170">
        <v>3000</v>
      </c>
      <c r="E565" s="170">
        <v>600</v>
      </c>
      <c r="F565" s="170">
        <v>600</v>
      </c>
      <c r="G565" s="170">
        <v>600</v>
      </c>
      <c r="H565" s="31"/>
      <c r="I565" s="31"/>
      <c r="J565" s="31"/>
      <c r="K565" s="31"/>
      <c r="L565" s="31"/>
      <c r="M565" s="31"/>
      <c r="N565" s="31"/>
      <c r="O565" s="31"/>
      <c r="P565" s="31"/>
      <c r="Q565" s="60">
        <f t="shared" si="8"/>
        <v>0</v>
      </c>
      <c r="R565" s="17"/>
      <c r="S565" s="23"/>
      <c r="T565" s="18"/>
      <c r="U565" s="18"/>
      <c r="V565" s="16"/>
      <c r="W565" s="16"/>
      <c r="X565" s="16"/>
    </row>
    <row r="566" spans="1:24" x14ac:dyDescent="0.25">
      <c r="A566" s="166">
        <v>489</v>
      </c>
      <c r="B566" s="131" t="s">
        <v>1299</v>
      </c>
      <c r="C566" s="133" t="s">
        <v>860</v>
      </c>
      <c r="D566" s="170">
        <v>0</v>
      </c>
      <c r="E566" s="170">
        <v>75</v>
      </c>
      <c r="F566" s="170">
        <v>75</v>
      </c>
      <c r="G566" s="170">
        <v>75</v>
      </c>
      <c r="H566" s="31"/>
      <c r="I566" s="31"/>
      <c r="J566" s="31"/>
      <c r="K566" s="31"/>
      <c r="L566" s="31"/>
      <c r="M566" s="31"/>
      <c r="N566" s="31"/>
      <c r="O566" s="31"/>
      <c r="P566" s="31"/>
      <c r="Q566" s="60">
        <v>0</v>
      </c>
      <c r="R566" s="17"/>
      <c r="S566" s="23"/>
      <c r="T566" s="18"/>
      <c r="U566" s="18"/>
      <c r="V566" s="16"/>
      <c r="W566" s="16"/>
      <c r="X566" s="16"/>
    </row>
    <row r="567" spans="1:24" ht="18" customHeight="1" x14ac:dyDescent="0.25">
      <c r="A567" s="166"/>
      <c r="B567" s="146" t="s">
        <v>1300</v>
      </c>
      <c r="C567" s="133"/>
      <c r="D567" s="170"/>
      <c r="E567" s="170"/>
      <c r="F567" s="170"/>
      <c r="G567" s="170"/>
      <c r="H567" s="31"/>
      <c r="I567" s="31"/>
      <c r="J567" s="31"/>
      <c r="K567" s="31"/>
      <c r="L567" s="31"/>
      <c r="M567" s="31"/>
      <c r="N567" s="31"/>
      <c r="O567" s="31"/>
      <c r="P567" s="31"/>
      <c r="Q567" s="60"/>
      <c r="R567" s="17"/>
      <c r="S567" s="23"/>
      <c r="T567" s="18"/>
      <c r="U567" s="18"/>
      <c r="V567" s="16"/>
      <c r="W567" s="16"/>
      <c r="X567" s="16"/>
    </row>
    <row r="568" spans="1:24" x14ac:dyDescent="0.25">
      <c r="A568" s="166">
        <v>490</v>
      </c>
      <c r="B568" s="131" t="s">
        <v>1301</v>
      </c>
      <c r="C568" s="133" t="s">
        <v>861</v>
      </c>
      <c r="D568" s="170">
        <v>6504</v>
      </c>
      <c r="E568" s="170">
        <v>12250</v>
      </c>
      <c r="F568" s="170">
        <v>12250</v>
      </c>
      <c r="G568" s="170">
        <v>12250</v>
      </c>
      <c r="H568" s="159"/>
      <c r="I568" s="159"/>
      <c r="J568" s="159"/>
      <c r="K568" s="159"/>
      <c r="L568" s="159"/>
      <c r="M568" s="159"/>
      <c r="N568" s="159"/>
      <c r="O568" s="159"/>
      <c r="P568" s="159"/>
      <c r="Q568" s="60">
        <f t="shared" si="8"/>
        <v>0</v>
      </c>
      <c r="R568" s="20"/>
      <c r="S568" s="19"/>
      <c r="T568" s="18"/>
      <c r="U568" s="18"/>
      <c r="V568" s="16"/>
      <c r="W568" s="16"/>
      <c r="X568" s="16"/>
    </row>
    <row r="569" spans="1:24" x14ac:dyDescent="0.25">
      <c r="A569" s="166">
        <v>491</v>
      </c>
      <c r="B569" s="131" t="s">
        <v>1302</v>
      </c>
      <c r="C569" s="133" t="s">
        <v>861</v>
      </c>
      <c r="D569" s="170">
        <v>4800</v>
      </c>
      <c r="E569" s="170">
        <v>3000</v>
      </c>
      <c r="F569" s="170">
        <v>3000</v>
      </c>
      <c r="G569" s="170">
        <v>3000</v>
      </c>
      <c r="H569" s="31"/>
      <c r="I569" s="31"/>
      <c r="J569" s="31"/>
      <c r="K569" s="31"/>
      <c r="L569" s="31"/>
      <c r="M569" s="31"/>
      <c r="N569" s="31"/>
      <c r="O569" s="31"/>
      <c r="P569" s="31"/>
      <c r="Q569" s="60">
        <f t="shared" si="8"/>
        <v>0</v>
      </c>
      <c r="R569" s="17"/>
      <c r="S569" s="19"/>
      <c r="T569" s="18"/>
      <c r="U569" s="18"/>
      <c r="V569" s="16"/>
      <c r="W569" s="16"/>
      <c r="X569" s="16"/>
    </row>
    <row r="570" spans="1:24" x14ac:dyDescent="0.25">
      <c r="A570" s="166">
        <v>492</v>
      </c>
      <c r="B570" s="131" t="s">
        <v>1303</v>
      </c>
      <c r="C570" s="133" t="s">
        <v>861</v>
      </c>
      <c r="D570" s="170">
        <v>12000</v>
      </c>
      <c r="E570" s="170">
        <v>16000</v>
      </c>
      <c r="F570" s="170">
        <v>16000</v>
      </c>
      <c r="G570" s="170">
        <v>16000</v>
      </c>
      <c r="H570" s="31"/>
      <c r="I570" s="31"/>
      <c r="J570" s="31"/>
      <c r="K570" s="31"/>
      <c r="L570" s="31"/>
      <c r="M570" s="31"/>
      <c r="N570" s="31"/>
      <c r="O570" s="31"/>
      <c r="P570" s="31"/>
      <c r="Q570" s="60">
        <f t="shared" si="8"/>
        <v>0</v>
      </c>
      <c r="R570" s="17"/>
      <c r="S570" s="19"/>
      <c r="T570" s="18"/>
      <c r="U570" s="18"/>
      <c r="V570" s="16"/>
      <c r="W570" s="16"/>
      <c r="X570" s="16"/>
    </row>
    <row r="571" spans="1:24" x14ac:dyDescent="0.25">
      <c r="A571" s="166">
        <v>493</v>
      </c>
      <c r="B571" s="131" t="s">
        <v>1304</v>
      </c>
      <c r="C571" s="133" t="s">
        <v>861</v>
      </c>
      <c r="D571" s="170">
        <v>2000</v>
      </c>
      <c r="E571" s="170">
        <v>2000</v>
      </c>
      <c r="F571" s="170">
        <v>2000</v>
      </c>
      <c r="G571" s="170">
        <v>2000</v>
      </c>
      <c r="H571" s="33"/>
      <c r="I571" s="33"/>
      <c r="J571" s="33"/>
      <c r="K571" s="33"/>
      <c r="L571" s="33"/>
      <c r="M571" s="33"/>
      <c r="N571" s="33"/>
      <c r="O571" s="33"/>
      <c r="P571" s="33"/>
      <c r="Q571" s="60">
        <f t="shared" si="8"/>
        <v>0</v>
      </c>
      <c r="R571" s="20"/>
      <c r="S571" s="19"/>
      <c r="T571" s="18"/>
      <c r="U571" s="18"/>
      <c r="V571" s="16"/>
      <c r="W571" s="16"/>
      <c r="X571" s="16"/>
    </row>
    <row r="572" spans="1:24" x14ac:dyDescent="0.25">
      <c r="A572" s="166">
        <v>494</v>
      </c>
      <c r="B572" s="131" t="s">
        <v>1305</v>
      </c>
      <c r="C572" s="133" t="s">
        <v>861</v>
      </c>
      <c r="D572" s="170">
        <v>2000</v>
      </c>
      <c r="E572" s="170">
        <v>2000</v>
      </c>
      <c r="F572" s="170">
        <v>2000</v>
      </c>
      <c r="G572" s="170">
        <v>2000</v>
      </c>
      <c r="H572" s="31"/>
      <c r="I572" s="31"/>
      <c r="J572" s="31"/>
      <c r="K572" s="31"/>
      <c r="L572" s="31"/>
      <c r="M572" s="31"/>
      <c r="N572" s="31"/>
      <c r="O572" s="31"/>
      <c r="P572" s="31"/>
      <c r="Q572" s="60">
        <f t="shared" si="8"/>
        <v>0</v>
      </c>
      <c r="R572" s="17"/>
      <c r="S572" s="19"/>
      <c r="T572" s="18"/>
      <c r="U572" s="18"/>
      <c r="V572" s="16"/>
      <c r="W572" s="16"/>
      <c r="X572" s="16"/>
    </row>
    <row r="573" spans="1:24" x14ac:dyDescent="0.25">
      <c r="A573" s="166"/>
      <c r="B573" s="151" t="s">
        <v>1306</v>
      </c>
      <c r="C573" s="133"/>
      <c r="D573" s="170"/>
      <c r="E573" s="170"/>
      <c r="F573" s="170"/>
      <c r="G573" s="170"/>
      <c r="H573" s="31"/>
      <c r="I573" s="31"/>
      <c r="J573" s="31"/>
      <c r="K573" s="31"/>
      <c r="L573" s="31"/>
      <c r="M573" s="31"/>
      <c r="N573" s="31"/>
      <c r="O573" s="31"/>
      <c r="P573" s="31"/>
      <c r="Q573" s="60"/>
      <c r="R573" s="17"/>
      <c r="S573" s="19"/>
      <c r="T573" s="18"/>
      <c r="U573" s="18"/>
      <c r="V573" s="16"/>
      <c r="W573" s="16"/>
      <c r="X573" s="16"/>
    </row>
    <row r="574" spans="1:24" ht="24" x14ac:dyDescent="0.25">
      <c r="A574" s="166"/>
      <c r="B574" s="131" t="s">
        <v>1307</v>
      </c>
      <c r="C574" s="133"/>
      <c r="D574" s="170"/>
      <c r="E574" s="170"/>
      <c r="F574" s="170"/>
      <c r="G574" s="170"/>
      <c r="H574" s="31"/>
      <c r="I574" s="31"/>
      <c r="J574" s="31"/>
      <c r="K574" s="31"/>
      <c r="L574" s="31"/>
      <c r="M574" s="31"/>
      <c r="N574" s="31"/>
      <c r="O574" s="31"/>
      <c r="P574" s="31"/>
      <c r="Q574" s="60"/>
      <c r="R574" s="20"/>
      <c r="S574" s="19"/>
      <c r="T574" s="18"/>
      <c r="U574" s="18"/>
      <c r="V574" s="16"/>
      <c r="W574" s="16"/>
      <c r="X574" s="16"/>
    </row>
    <row r="575" spans="1:24" ht="30.6" x14ac:dyDescent="0.25">
      <c r="A575" s="166">
        <v>495</v>
      </c>
      <c r="B575" s="131" t="s">
        <v>1308</v>
      </c>
      <c r="C575" s="202" t="s">
        <v>1232</v>
      </c>
      <c r="D575" s="170">
        <v>0</v>
      </c>
      <c r="E575" s="170">
        <v>1500</v>
      </c>
      <c r="F575" s="170">
        <v>1500</v>
      </c>
      <c r="G575" s="170">
        <v>1500</v>
      </c>
      <c r="H575" s="31"/>
      <c r="I575" s="31"/>
      <c r="J575" s="31"/>
      <c r="K575" s="31"/>
      <c r="L575" s="31"/>
      <c r="M575" s="31"/>
      <c r="N575" s="31"/>
      <c r="O575" s="31"/>
      <c r="P575" s="31"/>
      <c r="Q575" s="60">
        <v>0</v>
      </c>
      <c r="R575" s="17"/>
      <c r="S575" s="19"/>
      <c r="T575" s="18"/>
      <c r="U575" s="25"/>
      <c r="V575" s="16"/>
      <c r="W575" s="16"/>
      <c r="X575" s="16"/>
    </row>
    <row r="576" spans="1:24" ht="30.6" x14ac:dyDescent="0.25">
      <c r="A576" s="166">
        <v>496</v>
      </c>
      <c r="B576" s="131" t="s">
        <v>1309</v>
      </c>
      <c r="C576" s="202" t="s">
        <v>1234</v>
      </c>
      <c r="D576" s="170">
        <v>0</v>
      </c>
      <c r="E576" s="170">
        <v>450</v>
      </c>
      <c r="F576" s="170">
        <v>450</v>
      </c>
      <c r="G576" s="170">
        <v>450</v>
      </c>
      <c r="H576" s="31"/>
      <c r="I576" s="31"/>
      <c r="J576" s="31"/>
      <c r="K576" s="31"/>
      <c r="L576" s="31"/>
      <c r="M576" s="31"/>
      <c r="N576" s="31"/>
      <c r="O576" s="31"/>
      <c r="P576" s="31"/>
      <c r="Q576" s="60">
        <v>0</v>
      </c>
      <c r="R576" s="17"/>
      <c r="S576" s="19"/>
      <c r="T576" s="18"/>
      <c r="U576" s="18"/>
      <c r="V576" s="16"/>
      <c r="W576" s="16"/>
      <c r="X576" s="16"/>
    </row>
    <row r="577" spans="1:24" ht="20.399999999999999" x14ac:dyDescent="0.25">
      <c r="A577" s="166">
        <v>497</v>
      </c>
      <c r="B577" s="131" t="s">
        <v>1310</v>
      </c>
      <c r="C577" s="202" t="s">
        <v>1236</v>
      </c>
      <c r="D577" s="170">
        <v>96</v>
      </c>
      <c r="E577" s="170">
        <v>120</v>
      </c>
      <c r="F577" s="170">
        <v>120</v>
      </c>
      <c r="G577" s="170">
        <v>120</v>
      </c>
      <c r="H577" s="31"/>
      <c r="I577" s="31"/>
      <c r="J577" s="31"/>
      <c r="K577" s="31"/>
      <c r="L577" s="31"/>
      <c r="M577" s="31"/>
      <c r="N577" s="31"/>
      <c r="O577" s="31"/>
      <c r="P577" s="31"/>
      <c r="Q577" s="60">
        <f t="shared" si="8"/>
        <v>0</v>
      </c>
      <c r="R577" s="20"/>
      <c r="S577" s="19"/>
      <c r="T577" s="18"/>
      <c r="U577" s="18"/>
      <c r="V577" s="16"/>
      <c r="W577" s="16"/>
      <c r="X577" s="16"/>
    </row>
    <row r="578" spans="1:24" x14ac:dyDescent="0.25">
      <c r="A578" s="166"/>
      <c r="B578" s="131" t="s">
        <v>1311</v>
      </c>
      <c r="C578" s="150" t="s">
        <v>858</v>
      </c>
      <c r="D578" s="170"/>
      <c r="E578" s="170"/>
      <c r="F578" s="170"/>
      <c r="G578" s="170"/>
      <c r="H578" s="31"/>
      <c r="I578" s="31"/>
      <c r="J578" s="31"/>
      <c r="K578" s="31"/>
      <c r="L578" s="31"/>
      <c r="M578" s="31"/>
      <c r="N578" s="31"/>
      <c r="O578" s="31"/>
      <c r="P578" s="31"/>
      <c r="Q578" s="60"/>
      <c r="R578" s="17"/>
      <c r="S578" s="19"/>
      <c r="T578" s="18"/>
      <c r="U578" s="18"/>
      <c r="V578" s="16"/>
      <c r="W578" s="16"/>
      <c r="X578" s="16"/>
    </row>
    <row r="579" spans="1:24" x14ac:dyDescent="0.25">
      <c r="A579" s="166">
        <v>498</v>
      </c>
      <c r="B579" s="131" t="s">
        <v>1312</v>
      </c>
      <c r="C579" s="133" t="s">
        <v>1239</v>
      </c>
      <c r="D579" s="170">
        <v>24</v>
      </c>
      <c r="E579" s="170">
        <v>20</v>
      </c>
      <c r="F579" s="170">
        <v>20</v>
      </c>
      <c r="G579" s="170">
        <v>20</v>
      </c>
      <c r="H579" s="31"/>
      <c r="I579" s="31"/>
      <c r="J579" s="31"/>
      <c r="K579" s="31"/>
      <c r="L579" s="31"/>
      <c r="M579" s="31"/>
      <c r="N579" s="31"/>
      <c r="O579" s="31"/>
      <c r="P579" s="31"/>
      <c r="Q579" s="60">
        <f t="shared" si="8"/>
        <v>0</v>
      </c>
      <c r="R579" s="17"/>
      <c r="S579" s="19"/>
      <c r="T579" s="18"/>
      <c r="U579" s="18"/>
      <c r="V579" s="16"/>
      <c r="W579" s="16"/>
      <c r="X579" s="16"/>
    </row>
    <row r="580" spans="1:24" ht="18" customHeight="1" x14ac:dyDescent="0.25">
      <c r="A580" s="166"/>
      <c r="B580" s="131" t="s">
        <v>1313</v>
      </c>
      <c r="C580" s="133"/>
      <c r="D580" s="170"/>
      <c r="E580" s="170"/>
      <c r="F580" s="170"/>
      <c r="G580" s="170"/>
      <c r="H580" s="31"/>
      <c r="I580" s="31"/>
      <c r="J580" s="31"/>
      <c r="K580" s="31"/>
      <c r="L580" s="31"/>
      <c r="M580" s="31"/>
      <c r="N580" s="31"/>
      <c r="O580" s="31"/>
      <c r="P580" s="31"/>
      <c r="Q580" s="60"/>
      <c r="R580" s="17"/>
      <c r="S580" s="19"/>
      <c r="T580" s="18"/>
      <c r="U580" s="18"/>
      <c r="V580" s="16"/>
      <c r="W580" s="16"/>
      <c r="X580" s="16"/>
    </row>
    <row r="581" spans="1:24" x14ac:dyDescent="0.25">
      <c r="A581" s="166">
        <v>499</v>
      </c>
      <c r="B581" s="179" t="s">
        <v>1314</v>
      </c>
      <c r="C581" s="133" t="s">
        <v>1242</v>
      </c>
      <c r="D581" s="170">
        <v>0</v>
      </c>
      <c r="E581" s="170">
        <v>2100</v>
      </c>
      <c r="F581" s="170">
        <v>2100</v>
      </c>
      <c r="G581" s="170">
        <v>2100</v>
      </c>
      <c r="H581" s="31"/>
      <c r="I581" s="31"/>
      <c r="J581" s="31"/>
      <c r="K581" s="31"/>
      <c r="L581" s="31"/>
      <c r="M581" s="31"/>
      <c r="N581" s="31"/>
      <c r="O581" s="31"/>
      <c r="P581" s="31"/>
      <c r="Q581" s="60">
        <v>0</v>
      </c>
      <c r="R581" s="17"/>
      <c r="S581" s="19"/>
      <c r="T581" s="18"/>
      <c r="U581" s="18"/>
      <c r="V581" s="16"/>
      <c r="W581" s="16"/>
      <c r="X581" s="16"/>
    </row>
    <row r="582" spans="1:24" x14ac:dyDescent="0.25">
      <c r="A582" s="166">
        <v>500</v>
      </c>
      <c r="B582" s="131" t="s">
        <v>1315</v>
      </c>
      <c r="C582" s="133" t="s">
        <v>1244</v>
      </c>
      <c r="D582" s="170">
        <v>0</v>
      </c>
      <c r="E582" s="170">
        <v>150</v>
      </c>
      <c r="F582" s="170">
        <v>150</v>
      </c>
      <c r="G582" s="170">
        <v>150</v>
      </c>
      <c r="H582" s="31"/>
      <c r="I582" s="31"/>
      <c r="J582" s="31"/>
      <c r="K582" s="31"/>
      <c r="L582" s="31"/>
      <c r="M582" s="31"/>
      <c r="N582" s="31"/>
      <c r="O582" s="31"/>
      <c r="P582" s="31"/>
      <c r="Q582" s="60">
        <v>0</v>
      </c>
      <c r="R582" s="17"/>
      <c r="S582" s="19"/>
      <c r="T582" s="18"/>
      <c r="U582" s="18"/>
      <c r="V582" s="16"/>
      <c r="W582" s="16"/>
      <c r="X582" s="16"/>
    </row>
    <row r="583" spans="1:24" x14ac:dyDescent="0.25">
      <c r="A583" s="166"/>
      <c r="B583" s="146" t="s">
        <v>1316</v>
      </c>
      <c r="C583" s="133"/>
      <c r="D583" s="170"/>
      <c r="E583" s="170"/>
      <c r="F583" s="170"/>
      <c r="G583" s="170"/>
      <c r="H583" s="31"/>
      <c r="I583" s="31"/>
      <c r="J583" s="31"/>
      <c r="K583" s="31"/>
      <c r="L583" s="31"/>
      <c r="M583" s="31"/>
      <c r="N583" s="31"/>
      <c r="O583" s="31"/>
      <c r="P583" s="31"/>
      <c r="Q583" s="60"/>
      <c r="R583" s="17"/>
      <c r="S583" s="19"/>
      <c r="T583" s="18"/>
      <c r="U583" s="18"/>
      <c r="V583" s="16"/>
      <c r="W583" s="16"/>
      <c r="X583" s="16"/>
    </row>
    <row r="584" spans="1:24" ht="31.2" customHeight="1" x14ac:dyDescent="0.25">
      <c r="A584" s="166">
        <v>501</v>
      </c>
      <c r="B584" s="179" t="s">
        <v>1317</v>
      </c>
      <c r="C584" s="133" t="s">
        <v>862</v>
      </c>
      <c r="D584" s="170">
        <v>15000</v>
      </c>
      <c r="E584" s="170">
        <v>15750</v>
      </c>
      <c r="F584" s="170">
        <v>15750</v>
      </c>
      <c r="G584" s="170">
        <v>15750</v>
      </c>
      <c r="H584" s="31"/>
      <c r="I584" s="31"/>
      <c r="J584" s="31"/>
      <c r="K584" s="31"/>
      <c r="L584" s="31"/>
      <c r="M584" s="31"/>
      <c r="N584" s="31"/>
      <c r="O584" s="31"/>
      <c r="P584" s="31"/>
      <c r="Q584" s="60">
        <f t="shared" si="8"/>
        <v>0</v>
      </c>
      <c r="R584" s="17"/>
      <c r="S584" s="19"/>
      <c r="T584" s="18"/>
      <c r="U584" s="18"/>
      <c r="V584" s="16"/>
      <c r="W584" s="16"/>
      <c r="X584" s="16"/>
    </row>
    <row r="585" spans="1:24" x14ac:dyDescent="0.25">
      <c r="A585" s="166">
        <v>502</v>
      </c>
      <c r="B585" s="131" t="s">
        <v>1318</v>
      </c>
      <c r="C585" s="147" t="s">
        <v>862</v>
      </c>
      <c r="D585" s="170">
        <v>30000</v>
      </c>
      <c r="E585" s="170">
        <v>35000</v>
      </c>
      <c r="F585" s="170">
        <v>35000</v>
      </c>
      <c r="G585" s="170">
        <v>35000</v>
      </c>
      <c r="H585" s="31"/>
      <c r="I585" s="31"/>
      <c r="J585" s="31"/>
      <c r="K585" s="31"/>
      <c r="L585" s="31"/>
      <c r="M585" s="31"/>
      <c r="N585" s="31"/>
      <c r="O585" s="31"/>
      <c r="P585" s="31"/>
      <c r="Q585" s="60">
        <f t="shared" si="8"/>
        <v>0</v>
      </c>
      <c r="R585" s="17"/>
      <c r="S585" s="19"/>
      <c r="T585" s="18"/>
      <c r="U585" s="18"/>
      <c r="V585" s="16"/>
      <c r="W585" s="16"/>
      <c r="X585" s="16"/>
    </row>
    <row r="586" spans="1:24" ht="29.4" customHeight="1" x14ac:dyDescent="0.25">
      <c r="A586" s="166"/>
      <c r="B586" s="151" t="s">
        <v>1248</v>
      </c>
      <c r="C586" s="147"/>
      <c r="D586" s="170"/>
      <c r="E586" s="170"/>
      <c r="F586" s="170"/>
      <c r="G586" s="170"/>
      <c r="H586" s="31"/>
      <c r="I586" s="31"/>
      <c r="J586" s="31"/>
      <c r="K586" s="31"/>
      <c r="L586" s="31"/>
      <c r="M586" s="31"/>
      <c r="N586" s="31"/>
      <c r="O586" s="31"/>
      <c r="P586" s="31"/>
      <c r="Q586" s="60"/>
      <c r="R586" s="17"/>
      <c r="S586" s="19"/>
      <c r="T586" s="18"/>
      <c r="U586" s="18"/>
      <c r="V586" s="16"/>
      <c r="W586" s="16"/>
      <c r="X586" s="16"/>
    </row>
    <row r="587" spans="1:24" x14ac:dyDescent="0.25">
      <c r="A587" s="166">
        <v>503</v>
      </c>
      <c r="B587" s="131" t="s">
        <v>1249</v>
      </c>
      <c r="C587" s="147" t="s">
        <v>1126</v>
      </c>
      <c r="D587" s="170">
        <v>2400</v>
      </c>
      <c r="E587" s="170">
        <v>3800</v>
      </c>
      <c r="F587" s="170">
        <v>3800</v>
      </c>
      <c r="G587" s="170">
        <v>3800</v>
      </c>
      <c r="H587" s="31"/>
      <c r="I587" s="31"/>
      <c r="J587" s="31"/>
      <c r="K587" s="31"/>
      <c r="L587" s="31"/>
      <c r="M587" s="31"/>
      <c r="N587" s="31"/>
      <c r="O587" s="31"/>
      <c r="P587" s="31"/>
      <c r="Q587" s="60">
        <f t="shared" ref="Q587:Q598" si="9">P587/D587</f>
        <v>0</v>
      </c>
      <c r="R587" s="20"/>
      <c r="S587" s="19"/>
      <c r="T587" s="18"/>
      <c r="U587" s="18"/>
      <c r="V587" s="16"/>
      <c r="W587" s="16"/>
      <c r="X587" s="16"/>
    </row>
    <row r="588" spans="1:24" x14ac:dyDescent="0.25">
      <c r="A588" s="166">
        <v>504</v>
      </c>
      <c r="B588" s="131" t="s">
        <v>1250</v>
      </c>
      <c r="C588" s="147" t="s">
        <v>1251</v>
      </c>
      <c r="D588" s="170">
        <v>0</v>
      </c>
      <c r="E588" s="170">
        <v>30</v>
      </c>
      <c r="F588" s="170">
        <v>30</v>
      </c>
      <c r="G588" s="170">
        <v>30</v>
      </c>
      <c r="H588" s="31"/>
      <c r="I588" s="31"/>
      <c r="J588" s="31"/>
      <c r="K588" s="31"/>
      <c r="L588" s="31"/>
      <c r="M588" s="31"/>
      <c r="N588" s="31"/>
      <c r="O588" s="31"/>
      <c r="P588" s="31"/>
      <c r="Q588" s="60">
        <v>0</v>
      </c>
      <c r="R588" s="17"/>
      <c r="S588" s="19"/>
      <c r="T588" s="18"/>
      <c r="U588" s="18"/>
      <c r="V588" s="16"/>
      <c r="W588" s="16"/>
      <c r="X588" s="16"/>
    </row>
    <row r="589" spans="1:24" ht="22.8" x14ac:dyDescent="0.25">
      <c r="A589" s="166"/>
      <c r="B589" s="146" t="s">
        <v>1252</v>
      </c>
      <c r="C589" s="133"/>
      <c r="D589" s="170"/>
      <c r="E589" s="170"/>
      <c r="F589" s="170"/>
      <c r="G589" s="170"/>
      <c r="H589" s="31"/>
      <c r="I589" s="31"/>
      <c r="J589" s="31"/>
      <c r="K589" s="31"/>
      <c r="L589" s="31"/>
      <c r="M589" s="31"/>
      <c r="N589" s="31"/>
      <c r="O589" s="31"/>
      <c r="P589" s="31"/>
      <c r="Q589" s="60"/>
      <c r="R589" s="17"/>
      <c r="S589" s="19"/>
      <c r="T589" s="18"/>
      <c r="U589" s="18"/>
      <c r="V589" s="16"/>
      <c r="W589" s="16"/>
      <c r="X589" s="16"/>
    </row>
    <row r="590" spans="1:24" ht="24" x14ac:dyDescent="0.25">
      <c r="A590" s="166"/>
      <c r="B590" s="131" t="s">
        <v>1319</v>
      </c>
      <c r="C590" s="147"/>
      <c r="D590" s="170"/>
      <c r="E590" s="170"/>
      <c r="F590" s="170"/>
      <c r="G590" s="170"/>
      <c r="H590" s="31"/>
      <c r="I590" s="31"/>
      <c r="J590" s="31"/>
      <c r="K590" s="31"/>
      <c r="L590" s="31"/>
      <c r="M590" s="31"/>
      <c r="N590" s="31"/>
      <c r="O590" s="31"/>
      <c r="P590" s="31"/>
      <c r="Q590" s="60"/>
      <c r="R590" s="17"/>
      <c r="S590" s="19"/>
      <c r="T590" s="18"/>
      <c r="U590" s="18"/>
      <c r="V590" s="16"/>
      <c r="W590" s="16"/>
      <c r="X590" s="16"/>
    </row>
    <row r="591" spans="1:24" ht="34.200000000000003" customHeight="1" x14ac:dyDescent="0.25">
      <c r="A591" s="166">
        <v>505</v>
      </c>
      <c r="B591" s="131" t="s">
        <v>1320</v>
      </c>
      <c r="C591" s="147" t="s">
        <v>864</v>
      </c>
      <c r="D591" s="170">
        <v>20000</v>
      </c>
      <c r="E591" s="170">
        <v>20000</v>
      </c>
      <c r="F591" s="170">
        <v>20000</v>
      </c>
      <c r="G591" s="170">
        <v>20000</v>
      </c>
      <c r="H591" s="31"/>
      <c r="I591" s="31"/>
      <c r="J591" s="31"/>
      <c r="K591" s="31"/>
      <c r="L591" s="31"/>
      <c r="M591" s="31"/>
      <c r="N591" s="31"/>
      <c r="O591" s="31"/>
      <c r="P591" s="31"/>
      <c r="Q591" s="60">
        <v>0</v>
      </c>
      <c r="R591" s="17"/>
      <c r="S591" s="19"/>
      <c r="T591" s="18"/>
      <c r="U591" s="18"/>
      <c r="V591" s="16"/>
      <c r="W591" s="16"/>
      <c r="X591" s="16"/>
    </row>
    <row r="592" spans="1:24" x14ac:dyDescent="0.25">
      <c r="A592" s="166"/>
      <c r="B592" s="151" t="s">
        <v>1257</v>
      </c>
      <c r="C592" s="133"/>
      <c r="D592" s="170"/>
      <c r="E592" s="170"/>
      <c r="F592" s="170"/>
      <c r="G592" s="170"/>
      <c r="H592" s="31"/>
      <c r="I592" s="31"/>
      <c r="J592" s="31"/>
      <c r="K592" s="31"/>
      <c r="L592" s="31"/>
      <c r="M592" s="31"/>
      <c r="N592" s="31"/>
      <c r="O592" s="31"/>
      <c r="P592" s="31"/>
      <c r="Q592" s="60"/>
      <c r="R592" s="17"/>
      <c r="S592" s="19"/>
      <c r="T592" s="18"/>
      <c r="U592" s="18"/>
      <c r="V592" s="16"/>
      <c r="W592" s="16"/>
      <c r="X592" s="16"/>
    </row>
    <row r="593" spans="1:24" ht="24" x14ac:dyDescent="0.25">
      <c r="A593" s="166">
        <v>506</v>
      </c>
      <c r="B593" s="131" t="s">
        <v>1258</v>
      </c>
      <c r="C593" s="150" t="s">
        <v>1259</v>
      </c>
      <c r="D593" s="170"/>
      <c r="E593" s="170"/>
      <c r="F593" s="170"/>
      <c r="G593" s="170"/>
      <c r="H593" s="31"/>
      <c r="I593" s="31"/>
      <c r="J593" s="31"/>
      <c r="K593" s="31"/>
      <c r="L593" s="31"/>
      <c r="M593" s="31"/>
      <c r="N593" s="31"/>
      <c r="O593" s="31"/>
      <c r="P593" s="31"/>
      <c r="Q593" s="60"/>
      <c r="R593" s="17"/>
      <c r="S593" s="19"/>
      <c r="T593" s="18"/>
      <c r="U593" s="18"/>
      <c r="V593" s="16"/>
      <c r="W593" s="16"/>
      <c r="X593" s="16"/>
    </row>
    <row r="594" spans="1:24" ht="61.2" x14ac:dyDescent="0.25">
      <c r="A594" s="166">
        <v>507</v>
      </c>
      <c r="B594" s="179" t="s">
        <v>1260</v>
      </c>
      <c r="C594" s="205" t="s">
        <v>1261</v>
      </c>
      <c r="D594" s="206"/>
      <c r="E594" s="206"/>
      <c r="F594" s="206"/>
      <c r="G594" s="206"/>
      <c r="H594" s="31"/>
      <c r="I594" s="31"/>
      <c r="J594" s="31"/>
      <c r="K594" s="31"/>
      <c r="L594" s="31"/>
      <c r="M594" s="31"/>
      <c r="N594" s="31"/>
      <c r="O594" s="31"/>
      <c r="P594" s="31"/>
      <c r="Q594" s="60"/>
      <c r="R594" s="17"/>
      <c r="S594" s="19"/>
      <c r="T594" s="18"/>
      <c r="U594" s="18"/>
      <c r="V594" s="16"/>
      <c r="W594" s="16"/>
      <c r="X594" s="16"/>
    </row>
    <row r="595" spans="1:24" x14ac:dyDescent="0.25">
      <c r="A595" s="166"/>
      <c r="B595" s="146" t="s">
        <v>1262</v>
      </c>
      <c r="C595" s="133"/>
      <c r="D595" s="170"/>
      <c r="E595" s="170"/>
      <c r="F595" s="170"/>
      <c r="G595" s="170"/>
      <c r="H595" s="31"/>
      <c r="I595" s="31"/>
      <c r="J595" s="31"/>
      <c r="K595" s="31"/>
      <c r="L595" s="31"/>
      <c r="M595" s="31"/>
      <c r="N595" s="31"/>
      <c r="O595" s="31"/>
      <c r="P595" s="31"/>
      <c r="Q595" s="60"/>
      <c r="R595" s="17"/>
      <c r="S595" s="19"/>
      <c r="T595" s="18"/>
      <c r="U595" s="18"/>
      <c r="V595" s="16"/>
      <c r="W595" s="16"/>
      <c r="X595" s="16"/>
    </row>
    <row r="596" spans="1:24" x14ac:dyDescent="0.25">
      <c r="A596" s="166"/>
      <c r="B596" s="131" t="s">
        <v>1263</v>
      </c>
      <c r="C596" s="147"/>
      <c r="D596" s="170"/>
      <c r="E596" s="170"/>
      <c r="F596" s="170"/>
      <c r="G596" s="170"/>
      <c r="H596" s="31"/>
      <c r="I596" s="31"/>
      <c r="J596" s="31"/>
      <c r="K596" s="31"/>
      <c r="L596" s="31"/>
      <c r="M596" s="31"/>
      <c r="N596" s="31"/>
      <c r="O596" s="31"/>
      <c r="P596" s="31"/>
      <c r="Q596" s="60"/>
      <c r="R596" s="17"/>
      <c r="S596" s="19"/>
      <c r="T596" s="18"/>
      <c r="U596" s="18"/>
      <c r="V596" s="16"/>
      <c r="W596" s="16"/>
      <c r="X596" s="16"/>
    </row>
    <row r="597" spans="1:24" x14ac:dyDescent="0.25">
      <c r="A597" s="166">
        <v>508</v>
      </c>
      <c r="B597" s="207" t="s">
        <v>1264</v>
      </c>
      <c r="C597" s="133" t="s">
        <v>1163</v>
      </c>
      <c r="D597" s="170">
        <v>120</v>
      </c>
      <c r="E597" s="170">
        <v>100</v>
      </c>
      <c r="F597" s="170">
        <v>100</v>
      </c>
      <c r="G597" s="170">
        <v>100</v>
      </c>
      <c r="H597" s="31"/>
      <c r="I597" s="31"/>
      <c r="J597" s="31"/>
      <c r="K597" s="31"/>
      <c r="L597" s="31"/>
      <c r="M597" s="31"/>
      <c r="N597" s="31"/>
      <c r="O597" s="31"/>
      <c r="P597" s="31"/>
      <c r="Q597" s="60">
        <f t="shared" si="9"/>
        <v>0</v>
      </c>
      <c r="R597" s="17"/>
      <c r="S597" s="19"/>
      <c r="T597" s="18"/>
      <c r="U597" s="18"/>
      <c r="V597" s="16"/>
      <c r="W597" s="16"/>
      <c r="X597" s="16"/>
    </row>
    <row r="598" spans="1:24" x14ac:dyDescent="0.25">
      <c r="A598" s="166">
        <v>509</v>
      </c>
      <c r="B598" s="179" t="s">
        <v>1265</v>
      </c>
      <c r="C598" s="133" t="s">
        <v>865</v>
      </c>
      <c r="D598" s="170">
        <v>60</v>
      </c>
      <c r="E598" s="170">
        <v>50</v>
      </c>
      <c r="F598" s="170">
        <v>50</v>
      </c>
      <c r="G598" s="170">
        <v>50</v>
      </c>
      <c r="H598" s="31"/>
      <c r="I598" s="31"/>
      <c r="J598" s="31"/>
      <c r="K598" s="31"/>
      <c r="L598" s="31"/>
      <c r="M598" s="31"/>
      <c r="N598" s="31"/>
      <c r="O598" s="31"/>
      <c r="P598" s="31"/>
      <c r="Q598" s="60">
        <f t="shared" si="9"/>
        <v>0</v>
      </c>
      <c r="R598" s="17"/>
      <c r="S598" s="19"/>
      <c r="T598" s="18"/>
      <c r="U598" s="18"/>
      <c r="V598" s="16"/>
      <c r="W598" s="16"/>
      <c r="X598" s="16"/>
    </row>
    <row r="599" spans="1:24" ht="34.200000000000003" customHeight="1" x14ac:dyDescent="0.25">
      <c r="A599" s="166"/>
      <c r="B599" s="151" t="s">
        <v>1321</v>
      </c>
      <c r="C599" s="133"/>
      <c r="D599" s="170"/>
      <c r="E599" s="170"/>
      <c r="F599" s="170"/>
      <c r="G599" s="170"/>
      <c r="H599" s="31"/>
      <c r="I599" s="31"/>
      <c r="J599" s="31"/>
      <c r="K599" s="31"/>
      <c r="L599" s="31"/>
      <c r="M599" s="31"/>
      <c r="N599" s="31"/>
      <c r="O599" s="31"/>
      <c r="P599" s="31"/>
      <c r="Q599" s="60"/>
      <c r="R599" s="17"/>
      <c r="S599" s="19"/>
      <c r="T599" s="18"/>
      <c r="U599" s="18"/>
      <c r="V599" s="16"/>
      <c r="W599" s="16"/>
      <c r="X599" s="16"/>
    </row>
    <row r="602" spans="1:24" x14ac:dyDescent="0.3">
      <c r="J602" s="36"/>
      <c r="K602" s="36"/>
      <c r="L602" s="752" t="s">
        <v>918</v>
      </c>
      <c r="M602" s="752"/>
      <c r="N602" s="752"/>
      <c r="O602" s="752"/>
    </row>
    <row r="603" spans="1:24" x14ac:dyDescent="0.3">
      <c r="B603" s="27" t="s">
        <v>1323</v>
      </c>
      <c r="J603" s="124"/>
      <c r="K603" s="124"/>
      <c r="L603" s="36"/>
      <c r="M603" s="36"/>
      <c r="N603" s="36"/>
      <c r="O603" s="36"/>
    </row>
    <row r="604" spans="1:24" x14ac:dyDescent="0.25">
      <c r="K604" s="719"/>
      <c r="L604" s="719"/>
      <c r="M604" s="719"/>
      <c r="N604" s="719"/>
      <c r="O604" s="719"/>
    </row>
  </sheetData>
  <mergeCells count="14">
    <mergeCell ref="L602:O602"/>
    <mergeCell ref="E5:P5"/>
    <mergeCell ref="A3:P3"/>
    <mergeCell ref="B422:E422"/>
    <mergeCell ref="B440:D440"/>
    <mergeCell ref="B441:D441"/>
    <mergeCell ref="B442:D442"/>
    <mergeCell ref="B443:D443"/>
    <mergeCell ref="B444:D444"/>
    <mergeCell ref="B447:D447"/>
    <mergeCell ref="B448:E448"/>
    <mergeCell ref="B457:D457"/>
    <mergeCell ref="B458:E458"/>
    <mergeCell ref="B533:E533"/>
  </mergeCells>
  <phoneticPr fontId="3" type="noConversion"/>
  <printOptions horizontalCentered="1"/>
  <pageMargins left="0.23622047244094491" right="0.23622047244094491" top="0.31496062992125984" bottom="0.31496062992125984" header="0.31496062992125984" footer="0.31496062992125984"/>
  <pageSetup paperSize="9" scale="45" fitToWidth="0" fitToHeight="0" orientation="landscape" r:id="rId1"/>
  <headerFooter alignWithMargins="0"/>
  <rowBreaks count="1" manualBreakCount="1">
    <brk id="551"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
  <sheetViews>
    <sheetView view="pageBreakPreview" topLeftCell="A34" zoomScale="79" zoomScaleNormal="75" zoomScaleSheetLayoutView="79" workbookViewId="0">
      <selection activeCell="A43" sqref="A43:F43"/>
    </sheetView>
  </sheetViews>
  <sheetFormatPr defaultRowHeight="15.6" x14ac:dyDescent="0.3"/>
  <cols>
    <col min="1" max="1" width="25.109375" style="290" customWidth="1"/>
    <col min="2" max="2" width="18.44140625" style="290" customWidth="1"/>
    <col min="3" max="3" width="18.6640625" style="290" bestFit="1" customWidth="1"/>
    <col min="4" max="5" width="20.109375" style="290" customWidth="1"/>
    <col min="6" max="6" width="32.33203125" style="290" customWidth="1"/>
    <col min="7" max="7" width="18.88671875" style="290" customWidth="1"/>
    <col min="8" max="8" width="23.44140625" style="290" customWidth="1"/>
    <col min="9" max="255" width="8.88671875" style="290"/>
    <col min="256" max="256" width="9.5546875" style="290" customWidth="1"/>
    <col min="257" max="257" width="25.109375" style="290" customWidth="1"/>
    <col min="258" max="261" width="21.6640625" style="290" customWidth="1"/>
    <col min="262" max="262" width="38.6640625" style="290" customWidth="1"/>
    <col min="263" max="263" width="18.88671875" style="290" customWidth="1"/>
    <col min="264" max="264" width="23.44140625" style="290" customWidth="1"/>
    <col min="265" max="511" width="8.88671875" style="290"/>
    <col min="512" max="512" width="9.5546875" style="290" customWidth="1"/>
    <col min="513" max="513" width="25.109375" style="290" customWidth="1"/>
    <col min="514" max="517" width="21.6640625" style="290" customWidth="1"/>
    <col min="518" max="518" width="38.6640625" style="290" customWidth="1"/>
    <col min="519" max="519" width="18.88671875" style="290" customWidth="1"/>
    <col min="520" max="520" width="23.44140625" style="290" customWidth="1"/>
    <col min="521" max="767" width="8.88671875" style="290"/>
    <col min="768" max="768" width="9.5546875" style="290" customWidth="1"/>
    <col min="769" max="769" width="25.109375" style="290" customWidth="1"/>
    <col min="770" max="773" width="21.6640625" style="290" customWidth="1"/>
    <col min="774" max="774" width="38.6640625" style="290" customWidth="1"/>
    <col min="775" max="775" width="18.88671875" style="290" customWidth="1"/>
    <col min="776" max="776" width="23.44140625" style="290" customWidth="1"/>
    <col min="777" max="1023" width="8.88671875" style="290"/>
    <col min="1024" max="1024" width="9.5546875" style="290" customWidth="1"/>
    <col min="1025" max="1025" width="25.109375" style="290" customWidth="1"/>
    <col min="1026" max="1029" width="21.6640625" style="290" customWidth="1"/>
    <col min="1030" max="1030" width="38.6640625" style="290" customWidth="1"/>
    <col min="1031" max="1031" width="18.88671875" style="290" customWidth="1"/>
    <col min="1032" max="1032" width="23.44140625" style="290" customWidth="1"/>
    <col min="1033" max="1279" width="8.88671875" style="290"/>
    <col min="1280" max="1280" width="9.5546875" style="290" customWidth="1"/>
    <col min="1281" max="1281" width="25.109375" style="290" customWidth="1"/>
    <col min="1282" max="1285" width="21.6640625" style="290" customWidth="1"/>
    <col min="1286" max="1286" width="38.6640625" style="290" customWidth="1"/>
    <col min="1287" max="1287" width="18.88671875" style="290" customWidth="1"/>
    <col min="1288" max="1288" width="23.44140625" style="290" customWidth="1"/>
    <col min="1289" max="1535" width="8.88671875" style="290"/>
    <col min="1536" max="1536" width="9.5546875" style="290" customWidth="1"/>
    <col min="1537" max="1537" width="25.109375" style="290" customWidth="1"/>
    <col min="1538" max="1541" width="21.6640625" style="290" customWidth="1"/>
    <col min="1542" max="1542" width="38.6640625" style="290" customWidth="1"/>
    <col min="1543" max="1543" width="18.88671875" style="290" customWidth="1"/>
    <col min="1544" max="1544" width="23.44140625" style="290" customWidth="1"/>
    <col min="1545" max="1791" width="8.88671875" style="290"/>
    <col min="1792" max="1792" width="9.5546875" style="290" customWidth="1"/>
    <col min="1793" max="1793" width="25.109375" style="290" customWidth="1"/>
    <col min="1794" max="1797" width="21.6640625" style="290" customWidth="1"/>
    <col min="1798" max="1798" width="38.6640625" style="290" customWidth="1"/>
    <col min="1799" max="1799" width="18.88671875" style="290" customWidth="1"/>
    <col min="1800" max="1800" width="23.44140625" style="290" customWidth="1"/>
    <col min="1801" max="2047" width="8.88671875" style="290"/>
    <col min="2048" max="2048" width="9.5546875" style="290" customWidth="1"/>
    <col min="2049" max="2049" width="25.109375" style="290" customWidth="1"/>
    <col min="2050" max="2053" width="21.6640625" style="290" customWidth="1"/>
    <col min="2054" max="2054" width="38.6640625" style="290" customWidth="1"/>
    <col min="2055" max="2055" width="18.88671875" style="290" customWidth="1"/>
    <col min="2056" max="2056" width="23.44140625" style="290" customWidth="1"/>
    <col min="2057" max="2303" width="8.88671875" style="290"/>
    <col min="2304" max="2304" width="9.5546875" style="290" customWidth="1"/>
    <col min="2305" max="2305" width="25.109375" style="290" customWidth="1"/>
    <col min="2306" max="2309" width="21.6640625" style="290" customWidth="1"/>
    <col min="2310" max="2310" width="38.6640625" style="290" customWidth="1"/>
    <col min="2311" max="2311" width="18.88671875" style="290" customWidth="1"/>
    <col min="2312" max="2312" width="23.44140625" style="290" customWidth="1"/>
    <col min="2313" max="2559" width="8.88671875" style="290"/>
    <col min="2560" max="2560" width="9.5546875" style="290" customWidth="1"/>
    <col min="2561" max="2561" width="25.109375" style="290" customWidth="1"/>
    <col min="2562" max="2565" width="21.6640625" style="290" customWidth="1"/>
    <col min="2566" max="2566" width="38.6640625" style="290" customWidth="1"/>
    <col min="2567" max="2567" width="18.88671875" style="290" customWidth="1"/>
    <col min="2568" max="2568" width="23.44140625" style="290" customWidth="1"/>
    <col min="2569" max="2815" width="8.88671875" style="290"/>
    <col min="2816" max="2816" width="9.5546875" style="290" customWidth="1"/>
    <col min="2817" max="2817" width="25.109375" style="290" customWidth="1"/>
    <col min="2818" max="2821" width="21.6640625" style="290" customWidth="1"/>
    <col min="2822" max="2822" width="38.6640625" style="290" customWidth="1"/>
    <col min="2823" max="2823" width="18.88671875" style="290" customWidth="1"/>
    <col min="2824" max="2824" width="23.44140625" style="290" customWidth="1"/>
    <col min="2825" max="3071" width="8.88671875" style="290"/>
    <col min="3072" max="3072" width="9.5546875" style="290" customWidth="1"/>
    <col min="3073" max="3073" width="25.109375" style="290" customWidth="1"/>
    <col min="3074" max="3077" width="21.6640625" style="290" customWidth="1"/>
    <col min="3078" max="3078" width="38.6640625" style="290" customWidth="1"/>
    <col min="3079" max="3079" width="18.88671875" style="290" customWidth="1"/>
    <col min="3080" max="3080" width="23.44140625" style="290" customWidth="1"/>
    <col min="3081" max="3327" width="8.88671875" style="290"/>
    <col min="3328" max="3328" width="9.5546875" style="290" customWidth="1"/>
    <col min="3329" max="3329" width="25.109375" style="290" customWidth="1"/>
    <col min="3330" max="3333" width="21.6640625" style="290" customWidth="1"/>
    <col min="3334" max="3334" width="38.6640625" style="290" customWidth="1"/>
    <col min="3335" max="3335" width="18.88671875" style="290" customWidth="1"/>
    <col min="3336" max="3336" width="23.44140625" style="290" customWidth="1"/>
    <col min="3337" max="3583" width="8.88671875" style="290"/>
    <col min="3584" max="3584" width="9.5546875" style="290" customWidth="1"/>
    <col min="3585" max="3585" width="25.109375" style="290" customWidth="1"/>
    <col min="3586" max="3589" width="21.6640625" style="290" customWidth="1"/>
    <col min="3590" max="3590" width="38.6640625" style="290" customWidth="1"/>
    <col min="3591" max="3591" width="18.88671875" style="290" customWidth="1"/>
    <col min="3592" max="3592" width="23.44140625" style="290" customWidth="1"/>
    <col min="3593" max="3839" width="8.88671875" style="290"/>
    <col min="3840" max="3840" width="9.5546875" style="290" customWidth="1"/>
    <col min="3841" max="3841" width="25.109375" style="290" customWidth="1"/>
    <col min="3842" max="3845" width="21.6640625" style="290" customWidth="1"/>
    <col min="3846" max="3846" width="38.6640625" style="290" customWidth="1"/>
    <col min="3847" max="3847" width="18.88671875" style="290" customWidth="1"/>
    <col min="3848" max="3848" width="23.44140625" style="290" customWidth="1"/>
    <col min="3849" max="4095" width="8.88671875" style="290"/>
    <col min="4096" max="4096" width="9.5546875" style="290" customWidth="1"/>
    <col min="4097" max="4097" width="25.109375" style="290" customWidth="1"/>
    <col min="4098" max="4101" width="21.6640625" style="290" customWidth="1"/>
    <col min="4102" max="4102" width="38.6640625" style="290" customWidth="1"/>
    <col min="4103" max="4103" width="18.88671875" style="290" customWidth="1"/>
    <col min="4104" max="4104" width="23.44140625" style="290" customWidth="1"/>
    <col min="4105" max="4351" width="8.88671875" style="290"/>
    <col min="4352" max="4352" width="9.5546875" style="290" customWidth="1"/>
    <col min="4353" max="4353" width="25.109375" style="290" customWidth="1"/>
    <col min="4354" max="4357" width="21.6640625" style="290" customWidth="1"/>
    <col min="4358" max="4358" width="38.6640625" style="290" customWidth="1"/>
    <col min="4359" max="4359" width="18.88671875" style="290" customWidth="1"/>
    <col min="4360" max="4360" width="23.44140625" style="290" customWidth="1"/>
    <col min="4361" max="4607" width="8.88671875" style="290"/>
    <col min="4608" max="4608" width="9.5546875" style="290" customWidth="1"/>
    <col min="4609" max="4609" width="25.109375" style="290" customWidth="1"/>
    <col min="4610" max="4613" width="21.6640625" style="290" customWidth="1"/>
    <col min="4614" max="4614" width="38.6640625" style="290" customWidth="1"/>
    <col min="4615" max="4615" width="18.88671875" style="290" customWidth="1"/>
    <col min="4616" max="4616" width="23.44140625" style="290" customWidth="1"/>
    <col min="4617" max="4863" width="8.88671875" style="290"/>
    <col min="4864" max="4864" width="9.5546875" style="290" customWidth="1"/>
    <col min="4865" max="4865" width="25.109375" style="290" customWidth="1"/>
    <col min="4866" max="4869" width="21.6640625" style="290" customWidth="1"/>
    <col min="4870" max="4870" width="38.6640625" style="290" customWidth="1"/>
    <col min="4871" max="4871" width="18.88671875" style="290" customWidth="1"/>
    <col min="4872" max="4872" width="23.44140625" style="290" customWidth="1"/>
    <col min="4873" max="5119" width="8.88671875" style="290"/>
    <col min="5120" max="5120" width="9.5546875" style="290" customWidth="1"/>
    <col min="5121" max="5121" width="25.109375" style="290" customWidth="1"/>
    <col min="5122" max="5125" width="21.6640625" style="290" customWidth="1"/>
    <col min="5126" max="5126" width="38.6640625" style="290" customWidth="1"/>
    <col min="5127" max="5127" width="18.88671875" style="290" customWidth="1"/>
    <col min="5128" max="5128" width="23.44140625" style="290" customWidth="1"/>
    <col min="5129" max="5375" width="8.88671875" style="290"/>
    <col min="5376" max="5376" width="9.5546875" style="290" customWidth="1"/>
    <col min="5377" max="5377" width="25.109375" style="290" customWidth="1"/>
    <col min="5378" max="5381" width="21.6640625" style="290" customWidth="1"/>
    <col min="5382" max="5382" width="38.6640625" style="290" customWidth="1"/>
    <col min="5383" max="5383" width="18.88671875" style="290" customWidth="1"/>
    <col min="5384" max="5384" width="23.44140625" style="290" customWidth="1"/>
    <col min="5385" max="5631" width="8.88671875" style="290"/>
    <col min="5632" max="5632" width="9.5546875" style="290" customWidth="1"/>
    <col min="5633" max="5633" width="25.109375" style="290" customWidth="1"/>
    <col min="5634" max="5637" width="21.6640625" style="290" customWidth="1"/>
    <col min="5638" max="5638" width="38.6640625" style="290" customWidth="1"/>
    <col min="5639" max="5639" width="18.88671875" style="290" customWidth="1"/>
    <col min="5640" max="5640" width="23.44140625" style="290" customWidth="1"/>
    <col min="5641" max="5887" width="8.88671875" style="290"/>
    <col min="5888" max="5888" width="9.5546875" style="290" customWidth="1"/>
    <col min="5889" max="5889" width="25.109375" style="290" customWidth="1"/>
    <col min="5890" max="5893" width="21.6640625" style="290" customWidth="1"/>
    <col min="5894" max="5894" width="38.6640625" style="290" customWidth="1"/>
    <col min="5895" max="5895" width="18.88671875" style="290" customWidth="1"/>
    <col min="5896" max="5896" width="23.44140625" style="290" customWidth="1"/>
    <col min="5897" max="6143" width="8.88671875" style="290"/>
    <col min="6144" max="6144" width="9.5546875" style="290" customWidth="1"/>
    <col min="6145" max="6145" width="25.109375" style="290" customWidth="1"/>
    <col min="6146" max="6149" width="21.6640625" style="290" customWidth="1"/>
    <col min="6150" max="6150" width="38.6640625" style="290" customWidth="1"/>
    <col min="6151" max="6151" width="18.88671875" style="290" customWidth="1"/>
    <col min="6152" max="6152" width="23.44140625" style="290" customWidth="1"/>
    <col min="6153" max="6399" width="8.88671875" style="290"/>
    <col min="6400" max="6400" width="9.5546875" style="290" customWidth="1"/>
    <col min="6401" max="6401" width="25.109375" style="290" customWidth="1"/>
    <col min="6402" max="6405" width="21.6640625" style="290" customWidth="1"/>
    <col min="6406" max="6406" width="38.6640625" style="290" customWidth="1"/>
    <col min="6407" max="6407" width="18.88671875" style="290" customWidth="1"/>
    <col min="6408" max="6408" width="23.44140625" style="290" customWidth="1"/>
    <col min="6409" max="6655" width="8.88671875" style="290"/>
    <col min="6656" max="6656" width="9.5546875" style="290" customWidth="1"/>
    <col min="6657" max="6657" width="25.109375" style="290" customWidth="1"/>
    <col min="6658" max="6661" width="21.6640625" style="290" customWidth="1"/>
    <col min="6662" max="6662" width="38.6640625" style="290" customWidth="1"/>
    <col min="6663" max="6663" width="18.88671875" style="290" customWidth="1"/>
    <col min="6664" max="6664" width="23.44140625" style="290" customWidth="1"/>
    <col min="6665" max="6911" width="8.88671875" style="290"/>
    <col min="6912" max="6912" width="9.5546875" style="290" customWidth="1"/>
    <col min="6913" max="6913" width="25.109375" style="290" customWidth="1"/>
    <col min="6914" max="6917" width="21.6640625" style="290" customWidth="1"/>
    <col min="6918" max="6918" width="38.6640625" style="290" customWidth="1"/>
    <col min="6919" max="6919" width="18.88671875" style="290" customWidth="1"/>
    <col min="6920" max="6920" width="23.44140625" style="290" customWidth="1"/>
    <col min="6921" max="7167" width="8.88671875" style="290"/>
    <col min="7168" max="7168" width="9.5546875" style="290" customWidth="1"/>
    <col min="7169" max="7169" width="25.109375" style="290" customWidth="1"/>
    <col min="7170" max="7173" width="21.6640625" style="290" customWidth="1"/>
    <col min="7174" max="7174" width="38.6640625" style="290" customWidth="1"/>
    <col min="7175" max="7175" width="18.88671875" style="290" customWidth="1"/>
    <col min="7176" max="7176" width="23.44140625" style="290" customWidth="1"/>
    <col min="7177" max="7423" width="8.88671875" style="290"/>
    <col min="7424" max="7424" width="9.5546875" style="290" customWidth="1"/>
    <col min="7425" max="7425" width="25.109375" style="290" customWidth="1"/>
    <col min="7426" max="7429" width="21.6640625" style="290" customWidth="1"/>
    <col min="7430" max="7430" width="38.6640625" style="290" customWidth="1"/>
    <col min="7431" max="7431" width="18.88671875" style="290" customWidth="1"/>
    <col min="7432" max="7432" width="23.44140625" style="290" customWidth="1"/>
    <col min="7433" max="7679" width="8.88671875" style="290"/>
    <col min="7680" max="7680" width="9.5546875" style="290" customWidth="1"/>
    <col min="7681" max="7681" width="25.109375" style="290" customWidth="1"/>
    <col min="7682" max="7685" width="21.6640625" style="290" customWidth="1"/>
    <col min="7686" max="7686" width="38.6640625" style="290" customWidth="1"/>
    <col min="7687" max="7687" width="18.88671875" style="290" customWidth="1"/>
    <col min="7688" max="7688" width="23.44140625" style="290" customWidth="1"/>
    <col min="7689" max="7935" width="8.88671875" style="290"/>
    <col min="7936" max="7936" width="9.5546875" style="290" customWidth="1"/>
    <col min="7937" max="7937" width="25.109375" style="290" customWidth="1"/>
    <col min="7938" max="7941" width="21.6640625" style="290" customWidth="1"/>
    <col min="7942" max="7942" width="38.6640625" style="290" customWidth="1"/>
    <col min="7943" max="7943" width="18.88671875" style="290" customWidth="1"/>
    <col min="7944" max="7944" width="23.44140625" style="290" customWidth="1"/>
    <col min="7945" max="8191" width="8.88671875" style="290"/>
    <col min="8192" max="8192" width="9.5546875" style="290" customWidth="1"/>
    <col min="8193" max="8193" width="25.109375" style="290" customWidth="1"/>
    <col min="8194" max="8197" width="21.6640625" style="290" customWidth="1"/>
    <col min="8198" max="8198" width="38.6640625" style="290" customWidth="1"/>
    <col min="8199" max="8199" width="18.88671875" style="290" customWidth="1"/>
    <col min="8200" max="8200" width="23.44140625" style="290" customWidth="1"/>
    <col min="8201" max="8447" width="8.88671875" style="290"/>
    <col min="8448" max="8448" width="9.5546875" style="290" customWidth="1"/>
    <col min="8449" max="8449" width="25.109375" style="290" customWidth="1"/>
    <col min="8450" max="8453" width="21.6640625" style="290" customWidth="1"/>
    <col min="8454" max="8454" width="38.6640625" style="290" customWidth="1"/>
    <col min="8455" max="8455" width="18.88671875" style="290" customWidth="1"/>
    <col min="8456" max="8456" width="23.44140625" style="290" customWidth="1"/>
    <col min="8457" max="8703" width="8.88671875" style="290"/>
    <col min="8704" max="8704" width="9.5546875" style="290" customWidth="1"/>
    <col min="8705" max="8705" width="25.109375" style="290" customWidth="1"/>
    <col min="8706" max="8709" width="21.6640625" style="290" customWidth="1"/>
    <col min="8710" max="8710" width="38.6640625" style="290" customWidth="1"/>
    <col min="8711" max="8711" width="18.88671875" style="290" customWidth="1"/>
    <col min="8712" max="8712" width="23.44140625" style="290" customWidth="1"/>
    <col min="8713" max="8959" width="8.88671875" style="290"/>
    <col min="8960" max="8960" width="9.5546875" style="290" customWidth="1"/>
    <col min="8961" max="8961" width="25.109375" style="290" customWidth="1"/>
    <col min="8962" max="8965" width="21.6640625" style="290" customWidth="1"/>
    <col min="8966" max="8966" width="38.6640625" style="290" customWidth="1"/>
    <col min="8967" max="8967" width="18.88671875" style="290" customWidth="1"/>
    <col min="8968" max="8968" width="23.44140625" style="290" customWidth="1"/>
    <col min="8969" max="9215" width="8.88671875" style="290"/>
    <col min="9216" max="9216" width="9.5546875" style="290" customWidth="1"/>
    <col min="9217" max="9217" width="25.109375" style="290" customWidth="1"/>
    <col min="9218" max="9221" width="21.6640625" style="290" customWidth="1"/>
    <col min="9222" max="9222" width="38.6640625" style="290" customWidth="1"/>
    <col min="9223" max="9223" width="18.88671875" style="290" customWidth="1"/>
    <col min="9224" max="9224" width="23.44140625" style="290" customWidth="1"/>
    <col min="9225" max="9471" width="8.88671875" style="290"/>
    <col min="9472" max="9472" width="9.5546875" style="290" customWidth="1"/>
    <col min="9473" max="9473" width="25.109375" style="290" customWidth="1"/>
    <col min="9474" max="9477" width="21.6640625" style="290" customWidth="1"/>
    <col min="9478" max="9478" width="38.6640625" style="290" customWidth="1"/>
    <col min="9479" max="9479" width="18.88671875" style="290" customWidth="1"/>
    <col min="9480" max="9480" width="23.44140625" style="290" customWidth="1"/>
    <col min="9481" max="9727" width="8.88671875" style="290"/>
    <col min="9728" max="9728" width="9.5546875" style="290" customWidth="1"/>
    <col min="9729" max="9729" width="25.109375" style="290" customWidth="1"/>
    <col min="9730" max="9733" width="21.6640625" style="290" customWidth="1"/>
    <col min="9734" max="9734" width="38.6640625" style="290" customWidth="1"/>
    <col min="9735" max="9735" width="18.88671875" style="290" customWidth="1"/>
    <col min="9736" max="9736" width="23.44140625" style="290" customWidth="1"/>
    <col min="9737" max="9983" width="8.88671875" style="290"/>
    <col min="9984" max="9984" width="9.5546875" style="290" customWidth="1"/>
    <col min="9985" max="9985" width="25.109375" style="290" customWidth="1"/>
    <col min="9986" max="9989" width="21.6640625" style="290" customWidth="1"/>
    <col min="9990" max="9990" width="38.6640625" style="290" customWidth="1"/>
    <col min="9991" max="9991" width="18.88671875" style="290" customWidth="1"/>
    <col min="9992" max="9992" width="23.44140625" style="290" customWidth="1"/>
    <col min="9993" max="10239" width="8.88671875" style="290"/>
    <col min="10240" max="10240" width="9.5546875" style="290" customWidth="1"/>
    <col min="10241" max="10241" width="25.109375" style="290" customWidth="1"/>
    <col min="10242" max="10245" width="21.6640625" style="290" customWidth="1"/>
    <col min="10246" max="10246" width="38.6640625" style="290" customWidth="1"/>
    <col min="10247" max="10247" width="18.88671875" style="290" customWidth="1"/>
    <col min="10248" max="10248" width="23.44140625" style="290" customWidth="1"/>
    <col min="10249" max="10495" width="8.88671875" style="290"/>
    <col min="10496" max="10496" width="9.5546875" style="290" customWidth="1"/>
    <col min="10497" max="10497" width="25.109375" style="290" customWidth="1"/>
    <col min="10498" max="10501" width="21.6640625" style="290" customWidth="1"/>
    <col min="10502" max="10502" width="38.6640625" style="290" customWidth="1"/>
    <col min="10503" max="10503" width="18.88671875" style="290" customWidth="1"/>
    <col min="10504" max="10504" width="23.44140625" style="290" customWidth="1"/>
    <col min="10505" max="10751" width="8.88671875" style="290"/>
    <col min="10752" max="10752" width="9.5546875" style="290" customWidth="1"/>
    <col min="10753" max="10753" width="25.109375" style="290" customWidth="1"/>
    <col min="10754" max="10757" width="21.6640625" style="290" customWidth="1"/>
    <col min="10758" max="10758" width="38.6640625" style="290" customWidth="1"/>
    <col min="10759" max="10759" width="18.88671875" style="290" customWidth="1"/>
    <col min="10760" max="10760" width="23.44140625" style="290" customWidth="1"/>
    <col min="10761" max="11007" width="8.88671875" style="290"/>
    <col min="11008" max="11008" width="9.5546875" style="290" customWidth="1"/>
    <col min="11009" max="11009" width="25.109375" style="290" customWidth="1"/>
    <col min="11010" max="11013" width="21.6640625" style="290" customWidth="1"/>
    <col min="11014" max="11014" width="38.6640625" style="290" customWidth="1"/>
    <col min="11015" max="11015" width="18.88671875" style="290" customWidth="1"/>
    <col min="11016" max="11016" width="23.44140625" style="290" customWidth="1"/>
    <col min="11017" max="11263" width="8.88671875" style="290"/>
    <col min="11264" max="11264" width="9.5546875" style="290" customWidth="1"/>
    <col min="11265" max="11265" width="25.109375" style="290" customWidth="1"/>
    <col min="11266" max="11269" width="21.6640625" style="290" customWidth="1"/>
    <col min="11270" max="11270" width="38.6640625" style="290" customWidth="1"/>
    <col min="11271" max="11271" width="18.88671875" style="290" customWidth="1"/>
    <col min="11272" max="11272" width="23.44140625" style="290" customWidth="1"/>
    <col min="11273" max="11519" width="8.88671875" style="290"/>
    <col min="11520" max="11520" width="9.5546875" style="290" customWidth="1"/>
    <col min="11521" max="11521" width="25.109375" style="290" customWidth="1"/>
    <col min="11522" max="11525" width="21.6640625" style="290" customWidth="1"/>
    <col min="11526" max="11526" width="38.6640625" style="290" customWidth="1"/>
    <col min="11527" max="11527" width="18.88671875" style="290" customWidth="1"/>
    <col min="11528" max="11528" width="23.44140625" style="290" customWidth="1"/>
    <col min="11529" max="11775" width="8.88671875" style="290"/>
    <col min="11776" max="11776" width="9.5546875" style="290" customWidth="1"/>
    <col min="11777" max="11777" width="25.109375" style="290" customWidth="1"/>
    <col min="11778" max="11781" width="21.6640625" style="290" customWidth="1"/>
    <col min="11782" max="11782" width="38.6640625" style="290" customWidth="1"/>
    <col min="11783" max="11783" width="18.88671875" style="290" customWidth="1"/>
    <col min="11784" max="11784" width="23.44140625" style="290" customWidth="1"/>
    <col min="11785" max="12031" width="8.88671875" style="290"/>
    <col min="12032" max="12032" width="9.5546875" style="290" customWidth="1"/>
    <col min="12033" max="12033" width="25.109375" style="290" customWidth="1"/>
    <col min="12034" max="12037" width="21.6640625" style="290" customWidth="1"/>
    <col min="12038" max="12038" width="38.6640625" style="290" customWidth="1"/>
    <col min="12039" max="12039" width="18.88671875" style="290" customWidth="1"/>
    <col min="12040" max="12040" width="23.44140625" style="290" customWidth="1"/>
    <col min="12041" max="12287" width="8.88671875" style="290"/>
    <col min="12288" max="12288" width="9.5546875" style="290" customWidth="1"/>
    <col min="12289" max="12289" width="25.109375" style="290" customWidth="1"/>
    <col min="12290" max="12293" width="21.6640625" style="290" customWidth="1"/>
    <col min="12294" max="12294" width="38.6640625" style="290" customWidth="1"/>
    <col min="12295" max="12295" width="18.88671875" style="290" customWidth="1"/>
    <col min="12296" max="12296" width="23.44140625" style="290" customWidth="1"/>
    <col min="12297" max="12543" width="8.88671875" style="290"/>
    <col min="12544" max="12544" width="9.5546875" style="290" customWidth="1"/>
    <col min="12545" max="12545" width="25.109375" style="290" customWidth="1"/>
    <col min="12546" max="12549" width="21.6640625" style="290" customWidth="1"/>
    <col min="12550" max="12550" width="38.6640625" style="290" customWidth="1"/>
    <col min="12551" max="12551" width="18.88671875" style="290" customWidth="1"/>
    <col min="12552" max="12552" width="23.44140625" style="290" customWidth="1"/>
    <col min="12553" max="12799" width="8.88671875" style="290"/>
    <col min="12800" max="12800" width="9.5546875" style="290" customWidth="1"/>
    <col min="12801" max="12801" width="25.109375" style="290" customWidth="1"/>
    <col min="12802" max="12805" width="21.6640625" style="290" customWidth="1"/>
    <col min="12806" max="12806" width="38.6640625" style="290" customWidth="1"/>
    <col min="12807" max="12807" width="18.88671875" style="290" customWidth="1"/>
    <col min="12808" max="12808" width="23.44140625" style="290" customWidth="1"/>
    <col min="12809" max="13055" width="8.88671875" style="290"/>
    <col min="13056" max="13056" width="9.5546875" style="290" customWidth="1"/>
    <col min="13057" max="13057" width="25.109375" style="290" customWidth="1"/>
    <col min="13058" max="13061" width="21.6640625" style="290" customWidth="1"/>
    <col min="13062" max="13062" width="38.6640625" style="290" customWidth="1"/>
    <col min="13063" max="13063" width="18.88671875" style="290" customWidth="1"/>
    <col min="13064" max="13064" width="23.44140625" style="290" customWidth="1"/>
    <col min="13065" max="13311" width="8.88671875" style="290"/>
    <col min="13312" max="13312" width="9.5546875" style="290" customWidth="1"/>
    <col min="13313" max="13313" width="25.109375" style="290" customWidth="1"/>
    <col min="13314" max="13317" width="21.6640625" style="290" customWidth="1"/>
    <col min="13318" max="13318" width="38.6640625" style="290" customWidth="1"/>
    <col min="13319" max="13319" width="18.88671875" style="290" customWidth="1"/>
    <col min="13320" max="13320" width="23.44140625" style="290" customWidth="1"/>
    <col min="13321" max="13567" width="8.88671875" style="290"/>
    <col min="13568" max="13568" width="9.5546875" style="290" customWidth="1"/>
    <col min="13569" max="13569" width="25.109375" style="290" customWidth="1"/>
    <col min="13570" max="13573" width="21.6640625" style="290" customWidth="1"/>
    <col min="13574" max="13574" width="38.6640625" style="290" customWidth="1"/>
    <col min="13575" max="13575" width="18.88671875" style="290" customWidth="1"/>
    <col min="13576" max="13576" width="23.44140625" style="290" customWidth="1"/>
    <col min="13577" max="13823" width="8.88671875" style="290"/>
    <col min="13824" max="13824" width="9.5546875" style="290" customWidth="1"/>
    <col min="13825" max="13825" width="25.109375" style="290" customWidth="1"/>
    <col min="13826" max="13829" width="21.6640625" style="290" customWidth="1"/>
    <col min="13830" max="13830" width="38.6640625" style="290" customWidth="1"/>
    <col min="13831" max="13831" width="18.88671875" style="290" customWidth="1"/>
    <col min="13832" max="13832" width="23.44140625" style="290" customWidth="1"/>
    <col min="13833" max="14079" width="8.88671875" style="290"/>
    <col min="14080" max="14080" width="9.5546875" style="290" customWidth="1"/>
    <col min="14081" max="14081" width="25.109375" style="290" customWidth="1"/>
    <col min="14082" max="14085" width="21.6640625" style="290" customWidth="1"/>
    <col min="14086" max="14086" width="38.6640625" style="290" customWidth="1"/>
    <col min="14087" max="14087" width="18.88671875" style="290" customWidth="1"/>
    <col min="14088" max="14088" width="23.44140625" style="290" customWidth="1"/>
    <col min="14089" max="14335" width="8.88671875" style="290"/>
    <col min="14336" max="14336" width="9.5546875" style="290" customWidth="1"/>
    <col min="14337" max="14337" width="25.109375" style="290" customWidth="1"/>
    <col min="14338" max="14341" width="21.6640625" style="290" customWidth="1"/>
    <col min="14342" max="14342" width="38.6640625" style="290" customWidth="1"/>
    <col min="14343" max="14343" width="18.88671875" style="290" customWidth="1"/>
    <col min="14344" max="14344" width="23.44140625" style="290" customWidth="1"/>
    <col min="14345" max="14591" width="8.88671875" style="290"/>
    <col min="14592" max="14592" width="9.5546875" style="290" customWidth="1"/>
    <col min="14593" max="14593" width="25.109375" style="290" customWidth="1"/>
    <col min="14594" max="14597" width="21.6640625" style="290" customWidth="1"/>
    <col min="14598" max="14598" width="38.6640625" style="290" customWidth="1"/>
    <col min="14599" max="14599" width="18.88671875" style="290" customWidth="1"/>
    <col min="14600" max="14600" width="23.44140625" style="290" customWidth="1"/>
    <col min="14601" max="14847" width="8.88671875" style="290"/>
    <col min="14848" max="14848" width="9.5546875" style="290" customWidth="1"/>
    <col min="14849" max="14849" width="25.109375" style="290" customWidth="1"/>
    <col min="14850" max="14853" width="21.6640625" style="290" customWidth="1"/>
    <col min="14854" max="14854" width="38.6640625" style="290" customWidth="1"/>
    <col min="14855" max="14855" width="18.88671875" style="290" customWidth="1"/>
    <col min="14856" max="14856" width="23.44140625" style="290" customWidth="1"/>
    <col min="14857" max="15103" width="8.88671875" style="290"/>
    <col min="15104" max="15104" width="9.5546875" style="290" customWidth="1"/>
    <col min="15105" max="15105" width="25.109375" style="290" customWidth="1"/>
    <col min="15106" max="15109" width="21.6640625" style="290" customWidth="1"/>
    <col min="15110" max="15110" width="38.6640625" style="290" customWidth="1"/>
    <col min="15111" max="15111" width="18.88671875" style="290" customWidth="1"/>
    <col min="15112" max="15112" width="23.44140625" style="290" customWidth="1"/>
    <col min="15113" max="15359" width="8.88671875" style="290"/>
    <col min="15360" max="15360" width="9.5546875" style="290" customWidth="1"/>
    <col min="15361" max="15361" width="25.109375" style="290" customWidth="1"/>
    <col min="15362" max="15365" width="21.6640625" style="290" customWidth="1"/>
    <col min="15366" max="15366" width="38.6640625" style="290" customWidth="1"/>
    <col min="15367" max="15367" width="18.88671875" style="290" customWidth="1"/>
    <col min="15368" max="15368" width="23.44140625" style="290" customWidth="1"/>
    <col min="15369" max="15615" width="8.88671875" style="290"/>
    <col min="15616" max="15616" width="9.5546875" style="290" customWidth="1"/>
    <col min="15617" max="15617" width="25.109375" style="290" customWidth="1"/>
    <col min="15618" max="15621" width="21.6640625" style="290" customWidth="1"/>
    <col min="15622" max="15622" width="38.6640625" style="290" customWidth="1"/>
    <col min="15623" max="15623" width="18.88671875" style="290" customWidth="1"/>
    <col min="15624" max="15624" width="23.44140625" style="290" customWidth="1"/>
    <col min="15625" max="15871" width="8.88671875" style="290"/>
    <col min="15872" max="15872" width="9.5546875" style="290" customWidth="1"/>
    <col min="15873" max="15873" width="25.109375" style="290" customWidth="1"/>
    <col min="15874" max="15877" width="21.6640625" style="290" customWidth="1"/>
    <col min="15878" max="15878" width="38.6640625" style="290" customWidth="1"/>
    <col min="15879" max="15879" width="18.88671875" style="290" customWidth="1"/>
    <col min="15880" max="15880" width="23.44140625" style="290" customWidth="1"/>
    <col min="15881" max="16127" width="8.88671875" style="290"/>
    <col min="16128" max="16128" width="9.5546875" style="290" customWidth="1"/>
    <col min="16129" max="16129" width="25.109375" style="290" customWidth="1"/>
    <col min="16130" max="16133" width="21.6640625" style="290" customWidth="1"/>
    <col min="16134" max="16134" width="38.6640625" style="290" customWidth="1"/>
    <col min="16135" max="16135" width="18.88671875" style="290" customWidth="1"/>
    <col min="16136" max="16136" width="23.44140625" style="290" customWidth="1"/>
    <col min="16137" max="16384" width="8.88671875" style="290"/>
  </cols>
  <sheetData>
    <row r="1" spans="1:6" x14ac:dyDescent="0.3">
      <c r="A1" s="289" t="s">
        <v>542</v>
      </c>
      <c r="D1" s="689"/>
      <c r="E1" s="689"/>
      <c r="F1" s="690" t="s">
        <v>529</v>
      </c>
    </row>
    <row r="2" spans="1:6" x14ac:dyDescent="0.3">
      <c r="A2" s="289" t="s">
        <v>543</v>
      </c>
      <c r="B2" s="691"/>
      <c r="D2" s="689"/>
      <c r="E2" s="689"/>
      <c r="F2" s="312"/>
    </row>
    <row r="5" spans="1:6" ht="15.75" customHeight="1" x14ac:dyDescent="0.3"/>
    <row r="7" spans="1:6" ht="15.75" customHeight="1" x14ac:dyDescent="0.3">
      <c r="A7" s="784" t="s">
        <v>507</v>
      </c>
      <c r="B7" s="784"/>
      <c r="C7" s="784"/>
      <c r="D7" s="784"/>
      <c r="E7" s="784"/>
      <c r="F7" s="784"/>
    </row>
    <row r="8" spans="1:6" x14ac:dyDescent="0.3">
      <c r="A8" s="312"/>
      <c r="B8" s="312"/>
      <c r="C8" s="312"/>
      <c r="D8" s="312"/>
      <c r="E8" s="312"/>
      <c r="F8" s="313"/>
    </row>
    <row r="9" spans="1:6" ht="15.75" customHeight="1" x14ac:dyDescent="0.3">
      <c r="A9" s="312"/>
      <c r="B9" s="312"/>
      <c r="C9" s="312"/>
      <c r="D9" s="312"/>
      <c r="E9" s="312"/>
      <c r="F9" s="313"/>
    </row>
    <row r="10" spans="1:6" ht="16.2" thickBot="1" x14ac:dyDescent="0.35">
      <c r="A10" s="312"/>
      <c r="B10" s="312"/>
      <c r="C10" s="312"/>
      <c r="D10" s="312"/>
      <c r="E10" s="312"/>
      <c r="F10" s="314" t="s">
        <v>4</v>
      </c>
    </row>
    <row r="11" spans="1:6" ht="15.75" customHeight="1" x14ac:dyDescent="0.3">
      <c r="A11" s="785" t="s">
        <v>511</v>
      </c>
      <c r="B11" s="788" t="s">
        <v>1359</v>
      </c>
      <c r="C11" s="789"/>
      <c r="D11" s="789"/>
      <c r="E11" s="789"/>
      <c r="F11" s="790"/>
    </row>
    <row r="12" spans="1:6" ht="16.5" customHeight="1" x14ac:dyDescent="0.3">
      <c r="A12" s="786"/>
      <c r="B12" s="791"/>
      <c r="C12" s="792"/>
      <c r="D12" s="792"/>
      <c r="E12" s="792"/>
      <c r="F12" s="793"/>
    </row>
    <row r="13" spans="1:6" ht="62.4" x14ac:dyDescent="0.3">
      <c r="A13" s="787"/>
      <c r="B13" s="315" t="s">
        <v>62</v>
      </c>
      <c r="C13" s="315" t="s">
        <v>908</v>
      </c>
      <c r="D13" s="315" t="s">
        <v>509</v>
      </c>
      <c r="E13" s="315" t="s">
        <v>519</v>
      </c>
      <c r="F13" s="316" t="s">
        <v>906</v>
      </c>
    </row>
    <row r="14" spans="1:6" x14ac:dyDescent="0.3">
      <c r="A14" s="317"/>
      <c r="B14" s="315">
        <v>1</v>
      </c>
      <c r="C14" s="315">
        <v>2</v>
      </c>
      <c r="D14" s="315">
        <v>3</v>
      </c>
      <c r="E14" s="315" t="s">
        <v>520</v>
      </c>
      <c r="F14" s="316">
        <v>5</v>
      </c>
    </row>
    <row r="15" spans="1:6" ht="31.2" x14ac:dyDescent="0.3">
      <c r="A15" s="318" t="s">
        <v>938</v>
      </c>
      <c r="B15" s="319"/>
      <c r="C15" s="319">
        <v>0</v>
      </c>
      <c r="D15" s="320">
        <v>31342775</v>
      </c>
      <c r="E15" s="321">
        <f>C15-D15</f>
        <v>-31342775</v>
      </c>
      <c r="F15" s="322">
        <v>59475376</v>
      </c>
    </row>
    <row r="16" spans="1:6" ht="46.8" x14ac:dyDescent="0.3">
      <c r="A16" s="318" t="s">
        <v>1127</v>
      </c>
      <c r="B16" s="323"/>
      <c r="C16" s="324">
        <v>1739808</v>
      </c>
      <c r="D16" s="325">
        <v>0</v>
      </c>
      <c r="E16" s="325">
        <f t="shared" ref="E16:E33" si="0">C16-D16</f>
        <v>1739808</v>
      </c>
      <c r="F16" s="326" t="s">
        <v>1360</v>
      </c>
    </row>
    <row r="17" spans="1:6" ht="31.2" x14ac:dyDescent="0.3">
      <c r="A17" s="327" t="s">
        <v>557</v>
      </c>
      <c r="B17" s="319"/>
      <c r="C17" s="319">
        <v>132302307</v>
      </c>
      <c r="D17" s="321">
        <v>132302307</v>
      </c>
      <c r="E17" s="321">
        <f t="shared" si="0"/>
        <v>0</v>
      </c>
      <c r="F17" s="322">
        <v>0</v>
      </c>
    </row>
    <row r="18" spans="1:6" ht="31.2" x14ac:dyDescent="0.3">
      <c r="A18" s="327" t="s">
        <v>884</v>
      </c>
      <c r="B18" s="319"/>
      <c r="C18" s="319">
        <v>19290997</v>
      </c>
      <c r="D18" s="321">
        <v>19290997</v>
      </c>
      <c r="E18" s="321">
        <f t="shared" si="0"/>
        <v>0</v>
      </c>
      <c r="F18" s="322">
        <v>0</v>
      </c>
    </row>
    <row r="19" spans="1:6" ht="31.2" x14ac:dyDescent="0.3">
      <c r="A19" s="318" t="s">
        <v>978</v>
      </c>
      <c r="B19" s="319"/>
      <c r="C19" s="319">
        <v>0</v>
      </c>
      <c r="D19" s="320">
        <v>370803788</v>
      </c>
      <c r="E19" s="321">
        <f t="shared" si="0"/>
        <v>-370803788</v>
      </c>
      <c r="F19" s="322">
        <v>370803788</v>
      </c>
    </row>
    <row r="20" spans="1:6" ht="46.8" x14ac:dyDescent="0.3">
      <c r="A20" s="327" t="s">
        <v>1129</v>
      </c>
      <c r="B20" s="323"/>
      <c r="C20" s="324">
        <v>60000000</v>
      </c>
      <c r="D20" s="325">
        <v>0</v>
      </c>
      <c r="E20" s="321">
        <f t="shared" si="0"/>
        <v>60000000</v>
      </c>
      <c r="F20" s="720" t="s">
        <v>1360</v>
      </c>
    </row>
    <row r="21" spans="1:6" ht="46.8" x14ac:dyDescent="0.3">
      <c r="A21" s="318" t="s">
        <v>559</v>
      </c>
      <c r="B21" s="319"/>
      <c r="C21" s="319">
        <v>0</v>
      </c>
      <c r="D21" s="320">
        <v>37492400</v>
      </c>
      <c r="E21" s="321">
        <f t="shared" si="0"/>
        <v>-37492400</v>
      </c>
      <c r="F21" s="322">
        <v>86703174</v>
      </c>
    </row>
    <row r="22" spans="1:6" ht="46.8" x14ac:dyDescent="0.3">
      <c r="A22" s="318" t="s">
        <v>559</v>
      </c>
      <c r="B22" s="319"/>
      <c r="C22" s="319">
        <v>0</v>
      </c>
      <c r="D22" s="320">
        <v>1419600</v>
      </c>
      <c r="E22" s="321">
        <f t="shared" si="0"/>
        <v>-1419600</v>
      </c>
      <c r="F22" s="322">
        <v>4361040</v>
      </c>
    </row>
    <row r="23" spans="1:6" ht="46.8" x14ac:dyDescent="0.3">
      <c r="A23" s="318" t="s">
        <v>639</v>
      </c>
      <c r="B23" s="319"/>
      <c r="C23" s="319">
        <v>0</v>
      </c>
      <c r="D23" s="320">
        <v>450000</v>
      </c>
      <c r="E23" s="321">
        <f t="shared" si="0"/>
        <v>-450000</v>
      </c>
      <c r="F23" s="322">
        <v>450000</v>
      </c>
    </row>
    <row r="24" spans="1:6" ht="46.8" x14ac:dyDescent="0.3">
      <c r="A24" s="318" t="s">
        <v>871</v>
      </c>
      <c r="B24" s="319"/>
      <c r="C24" s="319">
        <v>0</v>
      </c>
      <c r="D24" s="320">
        <v>16227528</v>
      </c>
      <c r="E24" s="321">
        <f t="shared" si="0"/>
        <v>-16227528</v>
      </c>
      <c r="F24" s="322">
        <v>16227528</v>
      </c>
    </row>
    <row r="25" spans="1:6" ht="46.8" x14ac:dyDescent="0.3">
      <c r="A25" s="318" t="s">
        <v>887</v>
      </c>
      <c r="B25" s="319"/>
      <c r="C25" s="319">
        <v>0</v>
      </c>
      <c r="D25" s="320">
        <v>4301320</v>
      </c>
      <c r="E25" s="321">
        <f t="shared" si="0"/>
        <v>-4301320</v>
      </c>
      <c r="F25" s="322">
        <v>4301320</v>
      </c>
    </row>
    <row r="26" spans="1:6" ht="31.2" x14ac:dyDescent="0.3">
      <c r="A26" s="318" t="s">
        <v>961</v>
      </c>
      <c r="B26" s="328"/>
      <c r="C26" s="319">
        <v>289268</v>
      </c>
      <c r="D26" s="321">
        <v>1514268</v>
      </c>
      <c r="E26" s="321">
        <f t="shared" si="0"/>
        <v>-1225000</v>
      </c>
      <c r="F26" s="322">
        <v>1225000</v>
      </c>
    </row>
    <row r="27" spans="1:6" ht="31.2" x14ac:dyDescent="0.3">
      <c r="A27" s="318" t="s">
        <v>948</v>
      </c>
      <c r="B27" s="323"/>
      <c r="C27" s="324">
        <v>0</v>
      </c>
      <c r="D27" s="329">
        <v>0</v>
      </c>
      <c r="E27" s="325">
        <f t="shared" si="0"/>
        <v>0</v>
      </c>
      <c r="F27" s="322">
        <v>2000000</v>
      </c>
    </row>
    <row r="28" spans="1:6" ht="31.2" x14ac:dyDescent="0.3">
      <c r="A28" s="318" t="s">
        <v>949</v>
      </c>
      <c r="B28" s="323"/>
      <c r="C28" s="324">
        <v>0</v>
      </c>
      <c r="D28" s="329">
        <v>886311</v>
      </c>
      <c r="E28" s="325">
        <f t="shared" si="0"/>
        <v>-886311</v>
      </c>
      <c r="F28" s="322">
        <v>886311</v>
      </c>
    </row>
    <row r="29" spans="1:6" ht="31.2" x14ac:dyDescent="0.3">
      <c r="A29" s="318" t="s">
        <v>1130</v>
      </c>
      <c r="B29" s="323"/>
      <c r="C29" s="324">
        <v>4000000</v>
      </c>
      <c r="D29" s="325">
        <v>4000000</v>
      </c>
      <c r="E29" s="321">
        <f t="shared" si="0"/>
        <v>0</v>
      </c>
      <c r="F29" s="330" t="s">
        <v>1360</v>
      </c>
    </row>
    <row r="30" spans="1:6" ht="46.8" x14ac:dyDescent="0.3">
      <c r="A30" s="318" t="s">
        <v>953</v>
      </c>
      <c r="B30" s="328"/>
      <c r="C30" s="319">
        <v>31140859</v>
      </c>
      <c r="D30" s="321">
        <v>42313655</v>
      </c>
      <c r="E30" s="321">
        <f t="shared" si="0"/>
        <v>-11172796</v>
      </c>
      <c r="F30" s="322">
        <v>11172796</v>
      </c>
    </row>
    <row r="31" spans="1:6" ht="31.2" x14ac:dyDescent="0.3">
      <c r="A31" s="318" t="s">
        <v>983</v>
      </c>
      <c r="B31" s="319"/>
      <c r="C31" s="319">
        <v>3008307776</v>
      </c>
      <c r="D31" s="320">
        <v>2932650802</v>
      </c>
      <c r="E31" s="321">
        <f t="shared" si="0"/>
        <v>75656974</v>
      </c>
      <c r="F31" s="322">
        <v>0</v>
      </c>
    </row>
    <row r="32" spans="1:6" ht="46.8" x14ac:dyDescent="0.3">
      <c r="A32" s="327" t="s">
        <v>1128</v>
      </c>
      <c r="B32" s="323"/>
      <c r="C32" s="324">
        <v>14337240</v>
      </c>
      <c r="D32" s="324">
        <v>14337240</v>
      </c>
      <c r="E32" s="319">
        <f t="shared" si="0"/>
        <v>0</v>
      </c>
      <c r="F32" s="721"/>
    </row>
    <row r="33" spans="1:6" ht="93.6" x14ac:dyDescent="0.3">
      <c r="A33" s="318" t="s">
        <v>960</v>
      </c>
      <c r="B33" s="328"/>
      <c r="C33" s="319">
        <v>1620000</v>
      </c>
      <c r="D33" s="321">
        <v>1620000</v>
      </c>
      <c r="E33" s="321">
        <f t="shared" si="0"/>
        <v>0</v>
      </c>
      <c r="F33" s="330" t="s">
        <v>1360</v>
      </c>
    </row>
    <row r="34" spans="1:6" ht="15.75" customHeight="1" x14ac:dyDescent="0.3">
      <c r="A34" s="331" t="s">
        <v>560</v>
      </c>
      <c r="B34" s="332">
        <v>4002963860</v>
      </c>
      <c r="C34" s="332">
        <f>C15+C16+C17+C18+C19+C20+C21+C22+C23+C24+C25+C26+C27+C28+C29+C30+C31+C33+C32</f>
        <v>3273028255</v>
      </c>
      <c r="D34" s="332">
        <f>D15+D16+D17+D18+D19+D20+D21+D22+D23+D24+D25+D26+D27+D28+D29+D30+D31+D33+D32</f>
        <v>3610952991</v>
      </c>
      <c r="E34" s="332">
        <f>E15+E16+E17+E18+E19+E20+E21+E22+E23+E24+E25+E26+E27+E28+E29+E30+E31+E33</f>
        <v>-337924736</v>
      </c>
      <c r="F34" s="692">
        <f>F15+F16+F17+F18+F19+F20+F21+F22+F23+F24+F25+F26+F27+F28+F29+F30+F31+F33</f>
        <v>557606333</v>
      </c>
    </row>
    <row r="35" spans="1:6" ht="31.2" x14ac:dyDescent="0.3">
      <c r="A35" s="333" t="s">
        <v>534</v>
      </c>
      <c r="B35" s="321"/>
      <c r="C35" s="321"/>
      <c r="D35" s="320"/>
      <c r="E35" s="319"/>
      <c r="F35" s="692"/>
    </row>
    <row r="36" spans="1:6" ht="30.75" customHeight="1" thickBot="1" x14ac:dyDescent="0.35">
      <c r="A36" s="334" t="s">
        <v>521</v>
      </c>
      <c r="B36" s="335">
        <f>B34</f>
        <v>4002963860</v>
      </c>
      <c r="C36" s="335">
        <f>C34</f>
        <v>3273028255</v>
      </c>
      <c r="D36" s="335">
        <f t="shared" ref="D36:F36" si="1">D34</f>
        <v>3610952991</v>
      </c>
      <c r="E36" s="335">
        <f t="shared" si="1"/>
        <v>-337924736</v>
      </c>
      <c r="F36" s="722">
        <f t="shared" si="1"/>
        <v>557606333</v>
      </c>
    </row>
    <row r="37" spans="1:6" ht="15.75" customHeight="1" thickBot="1" x14ac:dyDescent="0.35">
      <c r="A37" s="336"/>
      <c r="B37" s="337"/>
      <c r="C37" s="338"/>
      <c r="D37" s="339"/>
      <c r="E37" s="339"/>
      <c r="F37" s="314" t="s">
        <v>4</v>
      </c>
    </row>
    <row r="38" spans="1:6" ht="32.25" customHeight="1" x14ac:dyDescent="0.3">
      <c r="A38" s="779" t="s">
        <v>979</v>
      </c>
      <c r="B38" s="780"/>
      <c r="C38" s="780"/>
      <c r="D38" s="780"/>
      <c r="E38" s="780"/>
      <c r="F38" s="781"/>
    </row>
    <row r="39" spans="1:6" ht="15.75" customHeight="1" x14ac:dyDescent="0.3">
      <c r="A39" s="340"/>
      <c r="B39" s="315" t="s">
        <v>512</v>
      </c>
      <c r="C39" s="315" t="s">
        <v>513</v>
      </c>
      <c r="D39" s="315" t="s">
        <v>514</v>
      </c>
      <c r="E39" s="315" t="s">
        <v>515</v>
      </c>
      <c r="F39" s="341" t="s">
        <v>516</v>
      </c>
    </row>
    <row r="40" spans="1:6" x14ac:dyDescent="0.3">
      <c r="A40" s="391" t="s">
        <v>510</v>
      </c>
      <c r="B40" s="319">
        <v>884140000</v>
      </c>
      <c r="C40" s="319">
        <v>1770000000</v>
      </c>
      <c r="D40" s="319">
        <v>3094490000</v>
      </c>
      <c r="E40" s="319">
        <v>4428953000</v>
      </c>
      <c r="F40" s="392">
        <f>E40</f>
        <v>4428953000</v>
      </c>
    </row>
    <row r="41" spans="1:6" ht="28.5" customHeight="1" thickBot="1" x14ac:dyDescent="0.35">
      <c r="A41" s="393" t="s">
        <v>534</v>
      </c>
      <c r="B41" s="394"/>
      <c r="C41" s="394"/>
      <c r="D41" s="394"/>
      <c r="E41" s="394"/>
      <c r="F41" s="395"/>
    </row>
    <row r="42" spans="1:6" ht="15.6" customHeight="1" thickBot="1" x14ac:dyDescent="0.35">
      <c r="A42" s="312"/>
      <c r="B42" s="312"/>
      <c r="C42" s="312"/>
      <c r="D42" s="312"/>
      <c r="E42" s="312"/>
      <c r="F42" s="314" t="s">
        <v>4</v>
      </c>
    </row>
    <row r="43" spans="1:6" ht="53.4" customHeight="1" x14ac:dyDescent="0.3">
      <c r="A43" s="779" t="s">
        <v>1361</v>
      </c>
      <c r="B43" s="780"/>
      <c r="C43" s="780"/>
      <c r="D43" s="780"/>
      <c r="E43" s="780"/>
      <c r="F43" s="781"/>
    </row>
    <row r="44" spans="1:6" ht="46.8" x14ac:dyDescent="0.3">
      <c r="A44" s="342" t="s">
        <v>511</v>
      </c>
      <c r="B44" s="315" t="s">
        <v>62</v>
      </c>
      <c r="C44" s="315" t="s">
        <v>508</v>
      </c>
      <c r="D44" s="315" t="s">
        <v>509</v>
      </c>
      <c r="E44" s="315" t="s">
        <v>519</v>
      </c>
      <c r="F44" s="343" t="s">
        <v>907</v>
      </c>
    </row>
    <row r="45" spans="1:6" ht="31.5" customHeight="1" x14ac:dyDescent="0.3">
      <c r="A45" s="344"/>
      <c r="B45" s="315">
        <v>1</v>
      </c>
      <c r="C45" s="315">
        <v>2</v>
      </c>
      <c r="D45" s="315">
        <v>3</v>
      </c>
      <c r="E45" s="315" t="s">
        <v>520</v>
      </c>
      <c r="F45" s="343">
        <v>5</v>
      </c>
    </row>
    <row r="46" spans="1:6" ht="31.2" x14ac:dyDescent="0.3">
      <c r="A46" s="345" t="s">
        <v>555</v>
      </c>
      <c r="B46" s="324"/>
      <c r="C46" s="324">
        <v>0</v>
      </c>
      <c r="D46" s="324">
        <v>15575171</v>
      </c>
      <c r="E46" s="324">
        <f t="shared" ref="E46:E50" si="2">C46-D46</f>
        <v>-15575171</v>
      </c>
      <c r="F46" s="346" t="s">
        <v>872</v>
      </c>
    </row>
    <row r="47" spans="1:6" ht="52.5" customHeight="1" x14ac:dyDescent="0.3">
      <c r="A47" s="327" t="s">
        <v>1129</v>
      </c>
      <c r="B47" s="324"/>
      <c r="C47" s="324">
        <v>0</v>
      </c>
      <c r="D47" s="324">
        <v>23669858</v>
      </c>
      <c r="E47" s="319">
        <f t="shared" si="2"/>
        <v>-23669858</v>
      </c>
      <c r="F47" s="346" t="s">
        <v>1362</v>
      </c>
    </row>
    <row r="48" spans="1:6" ht="46.5" customHeight="1" x14ac:dyDescent="0.3">
      <c r="A48" s="318" t="s">
        <v>983</v>
      </c>
      <c r="B48" s="319"/>
      <c r="C48" s="319">
        <v>0</v>
      </c>
      <c r="D48" s="347">
        <v>75656974</v>
      </c>
      <c r="E48" s="319">
        <f t="shared" si="2"/>
        <v>-75656974</v>
      </c>
      <c r="F48" s="346" t="s">
        <v>1362</v>
      </c>
    </row>
    <row r="49" spans="1:6" ht="46.5" customHeight="1" x14ac:dyDescent="0.3">
      <c r="A49" s="318" t="s">
        <v>1363</v>
      </c>
      <c r="B49" s="319"/>
      <c r="C49" s="319">
        <v>349512515</v>
      </c>
      <c r="D49" s="347">
        <v>349512515</v>
      </c>
      <c r="E49" s="319">
        <f t="shared" si="2"/>
        <v>0</v>
      </c>
      <c r="F49" s="346" t="s">
        <v>733</v>
      </c>
    </row>
    <row r="50" spans="1:6" ht="46.5" customHeight="1" x14ac:dyDescent="0.3">
      <c r="A50" s="327" t="s">
        <v>557</v>
      </c>
      <c r="B50" s="319"/>
      <c r="C50" s="319">
        <v>1680693</v>
      </c>
      <c r="D50" s="321">
        <v>1680693</v>
      </c>
      <c r="E50" s="321">
        <f t="shared" si="2"/>
        <v>0</v>
      </c>
      <c r="F50" s="322">
        <v>0</v>
      </c>
    </row>
    <row r="51" spans="1:6" ht="46.5" customHeight="1" x14ac:dyDescent="0.3">
      <c r="A51" s="348" t="s">
        <v>560</v>
      </c>
      <c r="B51" s="349">
        <v>884140000</v>
      </c>
      <c r="C51" s="349">
        <f>C46+C47+C48+C49+C50</f>
        <v>351193208</v>
      </c>
      <c r="D51" s="349">
        <f t="shared" ref="D51:E51" si="3">D46+D47+D48+D49+D50</f>
        <v>466095211</v>
      </c>
      <c r="E51" s="349">
        <f t="shared" si="3"/>
        <v>-114902003</v>
      </c>
      <c r="F51" s="350">
        <f>C51/B51</f>
        <v>0.39721447734521681</v>
      </c>
    </row>
    <row r="52" spans="1:6" ht="31.8" thickBot="1" x14ac:dyDescent="0.35">
      <c r="A52" s="351" t="s">
        <v>534</v>
      </c>
      <c r="B52" s="352"/>
      <c r="C52" s="352"/>
      <c r="D52" s="352"/>
      <c r="E52" s="352"/>
      <c r="F52" s="353"/>
    </row>
    <row r="53" spans="1:6" ht="31.5" customHeight="1" x14ac:dyDescent="0.3">
      <c r="A53" s="354"/>
      <c r="B53" s="355"/>
      <c r="C53" s="355"/>
      <c r="D53" s="355"/>
      <c r="E53" s="355"/>
      <c r="F53" s="356"/>
    </row>
    <row r="54" spans="1:6" ht="60.75" hidden="1" customHeight="1" x14ac:dyDescent="0.3"/>
    <row r="55" spans="1:6" ht="41.25" hidden="1" customHeight="1" x14ac:dyDescent="0.3">
      <c r="A55" s="357" t="s">
        <v>555</v>
      </c>
      <c r="B55" s="358"/>
      <c r="C55" s="359"/>
      <c r="D55" s="359"/>
      <c r="E55" s="360">
        <v>0</v>
      </c>
      <c r="F55" s="361"/>
    </row>
    <row r="56" spans="1:6" ht="31.5" hidden="1" customHeight="1" x14ac:dyDescent="0.3">
      <c r="A56" s="357" t="s">
        <v>557</v>
      </c>
      <c r="B56" s="362"/>
      <c r="C56" s="359"/>
      <c r="D56" s="359"/>
      <c r="E56" s="360">
        <v>0</v>
      </c>
      <c r="F56" s="361"/>
    </row>
    <row r="57" spans="1:6" ht="15.75" hidden="1" customHeight="1" x14ac:dyDescent="0.3">
      <c r="A57" s="357" t="s">
        <v>558</v>
      </c>
      <c r="B57" s="362"/>
      <c r="C57" s="359"/>
      <c r="D57" s="363"/>
      <c r="E57" s="360">
        <v>0</v>
      </c>
      <c r="F57" s="361"/>
    </row>
    <row r="58" spans="1:6" ht="36.75" hidden="1" customHeight="1" x14ac:dyDescent="0.3">
      <c r="A58" s="357" t="s">
        <v>640</v>
      </c>
      <c r="B58" s="362"/>
      <c r="C58" s="359"/>
      <c r="D58" s="363"/>
      <c r="E58" s="360">
        <v>0</v>
      </c>
      <c r="F58" s="361"/>
    </row>
    <row r="59" spans="1:6" ht="31.5" hidden="1" customHeight="1" thickBot="1" x14ac:dyDescent="0.35">
      <c r="A59" s="357" t="s">
        <v>742</v>
      </c>
      <c r="B59" s="362"/>
      <c r="C59" s="359"/>
      <c r="D59" s="363"/>
      <c r="E59" s="360">
        <v>0</v>
      </c>
      <c r="F59" s="364"/>
    </row>
    <row r="60" spans="1:6" ht="31.5" hidden="1" customHeight="1" x14ac:dyDescent="0.3">
      <c r="A60" s="357" t="s">
        <v>743</v>
      </c>
      <c r="B60" s="362"/>
      <c r="C60" s="359"/>
      <c r="D60" s="363"/>
      <c r="E60" s="360">
        <v>0</v>
      </c>
      <c r="F60" s="364"/>
    </row>
    <row r="61" spans="1:6" ht="47.25" hidden="1" customHeight="1" x14ac:dyDescent="0.3">
      <c r="A61" s="357" t="s">
        <v>559</v>
      </c>
      <c r="B61" s="362"/>
      <c r="C61" s="359"/>
      <c r="D61" s="363"/>
      <c r="E61" s="360">
        <v>0</v>
      </c>
      <c r="F61" s="361"/>
    </row>
    <row r="62" spans="1:6" ht="47.25" hidden="1" customHeight="1" x14ac:dyDescent="0.3">
      <c r="A62" s="365" t="s">
        <v>560</v>
      </c>
      <c r="B62" s="366"/>
      <c r="C62" s="366">
        <v>0</v>
      </c>
      <c r="D62" s="367">
        <v>0</v>
      </c>
      <c r="E62" s="368">
        <v>0</v>
      </c>
      <c r="F62" s="369"/>
    </row>
    <row r="63" spans="1:6" ht="47.25" hidden="1" customHeight="1" x14ac:dyDescent="0.3">
      <c r="A63" s="351" t="s">
        <v>534</v>
      </c>
      <c r="B63" s="370"/>
      <c r="C63" s="371"/>
      <c r="D63" s="371"/>
      <c r="E63" s="370"/>
      <c r="F63" s="372"/>
    </row>
    <row r="64" spans="1:6" ht="47.25" hidden="1" customHeight="1" x14ac:dyDescent="0.3">
      <c r="A64" s="373"/>
      <c r="B64" s="374"/>
      <c r="C64" s="375"/>
      <c r="D64" s="375"/>
      <c r="E64" s="376"/>
      <c r="F64" s="374"/>
    </row>
    <row r="65" spans="1:6" ht="47.25" hidden="1" customHeight="1" x14ac:dyDescent="0.3">
      <c r="A65" s="312"/>
      <c r="B65" s="312"/>
      <c r="C65" s="312"/>
      <c r="D65" s="312"/>
      <c r="E65" s="312"/>
      <c r="F65" s="314" t="s">
        <v>4</v>
      </c>
    </row>
    <row r="66" spans="1:6" ht="31.5" hidden="1" customHeight="1" x14ac:dyDescent="0.3">
      <c r="A66" s="779" t="s">
        <v>873</v>
      </c>
      <c r="B66" s="780"/>
      <c r="C66" s="780"/>
      <c r="D66" s="780"/>
      <c r="E66" s="780"/>
      <c r="F66" s="781"/>
    </row>
    <row r="67" spans="1:6" ht="32.25" hidden="1" customHeight="1" x14ac:dyDescent="0.3">
      <c r="A67" s="340"/>
      <c r="B67" s="315" t="s">
        <v>62</v>
      </c>
      <c r="C67" s="315" t="s">
        <v>508</v>
      </c>
      <c r="D67" s="315" t="s">
        <v>509</v>
      </c>
      <c r="E67" s="315" t="s">
        <v>519</v>
      </c>
      <c r="F67" s="343" t="s">
        <v>536</v>
      </c>
    </row>
    <row r="68" spans="1:6" ht="15.75" hidden="1" customHeight="1" x14ac:dyDescent="0.3">
      <c r="A68" s="782" t="s">
        <v>555</v>
      </c>
      <c r="B68" s="315">
        <v>1</v>
      </c>
      <c r="C68" s="315">
        <v>2</v>
      </c>
      <c r="D68" s="315">
        <v>3</v>
      </c>
      <c r="E68" s="315" t="s">
        <v>520</v>
      </c>
      <c r="F68" s="343">
        <v>5</v>
      </c>
    </row>
    <row r="69" spans="1:6" ht="15.75" hidden="1" customHeight="1" x14ac:dyDescent="0.3">
      <c r="A69" s="783"/>
      <c r="B69" s="362"/>
      <c r="C69" s="362"/>
      <c r="D69" s="362"/>
      <c r="E69" s="362">
        <v>0</v>
      </c>
      <c r="F69" s="361"/>
    </row>
    <row r="70" spans="1:6" ht="15.75" hidden="1" customHeight="1" x14ac:dyDescent="0.3">
      <c r="A70" s="357" t="s">
        <v>555</v>
      </c>
      <c r="B70" s="362"/>
      <c r="C70" s="362"/>
      <c r="D70" s="362"/>
      <c r="E70" s="362">
        <v>0</v>
      </c>
      <c r="F70" s="377"/>
    </row>
    <row r="71" spans="1:6" ht="31.5" hidden="1" customHeight="1" x14ac:dyDescent="0.3">
      <c r="A71" s="357" t="s">
        <v>557</v>
      </c>
      <c r="B71" s="362"/>
      <c r="C71" s="362"/>
      <c r="D71" s="362"/>
      <c r="E71" s="362">
        <v>0</v>
      </c>
      <c r="F71" s="377"/>
    </row>
    <row r="72" spans="1:6" ht="15.75" hidden="1" customHeight="1" x14ac:dyDescent="0.3">
      <c r="A72" s="357" t="s">
        <v>558</v>
      </c>
      <c r="B72" s="362"/>
      <c r="C72" s="362"/>
      <c r="D72" s="378"/>
      <c r="E72" s="362">
        <v>0</v>
      </c>
      <c r="F72" s="361"/>
    </row>
    <row r="73" spans="1:6" ht="37.5" hidden="1" customHeight="1" x14ac:dyDescent="0.3">
      <c r="A73" s="357" t="s">
        <v>640</v>
      </c>
      <c r="B73" s="362"/>
      <c r="C73" s="362"/>
      <c r="D73" s="378"/>
      <c r="E73" s="362">
        <v>0</v>
      </c>
      <c r="F73" s="361"/>
    </row>
    <row r="74" spans="1:6" ht="31.5" hidden="1" customHeight="1" x14ac:dyDescent="0.3">
      <c r="A74" s="357" t="s">
        <v>559</v>
      </c>
      <c r="B74" s="362"/>
      <c r="C74" s="362"/>
      <c r="D74" s="378"/>
      <c r="E74" s="362">
        <v>0</v>
      </c>
      <c r="F74" s="361"/>
    </row>
    <row r="75" spans="1:6" ht="31.5" hidden="1" customHeight="1" x14ac:dyDescent="0.3">
      <c r="A75" s="357" t="s">
        <v>742</v>
      </c>
      <c r="B75" s="362"/>
      <c r="C75" s="362"/>
      <c r="D75" s="378"/>
      <c r="E75" s="362">
        <v>0</v>
      </c>
      <c r="F75" s="364"/>
    </row>
    <row r="76" spans="1:6" ht="47.25" hidden="1" customHeight="1" thickBot="1" x14ac:dyDescent="0.35">
      <c r="A76" s="357" t="s">
        <v>743</v>
      </c>
      <c r="B76" s="362"/>
      <c r="C76" s="362"/>
      <c r="D76" s="378"/>
      <c r="E76" s="362">
        <v>0</v>
      </c>
      <c r="F76" s="364"/>
    </row>
    <row r="77" spans="1:6" ht="47.25" hidden="1" customHeight="1" x14ac:dyDescent="0.3">
      <c r="A77" s="357" t="s">
        <v>748</v>
      </c>
      <c r="B77" s="362"/>
      <c r="C77" s="362"/>
      <c r="D77" s="362"/>
      <c r="E77" s="362">
        <v>0</v>
      </c>
      <c r="F77" s="364"/>
    </row>
    <row r="78" spans="1:6" ht="47.25" hidden="1" customHeight="1" x14ac:dyDescent="0.3">
      <c r="A78" s="357" t="s">
        <v>556</v>
      </c>
      <c r="B78" s="362"/>
      <c r="C78" s="362"/>
      <c r="D78" s="362"/>
      <c r="E78" s="362">
        <v>0</v>
      </c>
      <c r="F78" s="364"/>
    </row>
    <row r="79" spans="1:6" ht="47.25" hidden="1" customHeight="1" x14ac:dyDescent="0.3">
      <c r="A79" s="365" t="s">
        <v>560</v>
      </c>
      <c r="B79" s="379"/>
      <c r="C79" s="379">
        <v>0</v>
      </c>
      <c r="D79" s="380">
        <v>0</v>
      </c>
      <c r="E79" s="379">
        <v>0</v>
      </c>
      <c r="F79" s="369"/>
    </row>
    <row r="80" spans="1:6" ht="47.25" hidden="1" customHeight="1" x14ac:dyDescent="0.3">
      <c r="A80" s="351" t="s">
        <v>506</v>
      </c>
      <c r="B80" s="370"/>
      <c r="C80" s="370"/>
      <c r="D80" s="370"/>
      <c r="E80" s="370"/>
      <c r="F80" s="372"/>
    </row>
    <row r="81" spans="1:8" ht="31.5" hidden="1" customHeight="1" x14ac:dyDescent="0.3">
      <c r="A81" s="373"/>
      <c r="B81" s="374"/>
      <c r="C81" s="374"/>
      <c r="D81" s="374"/>
      <c r="E81" s="374"/>
      <c r="F81" s="374"/>
    </row>
    <row r="82" spans="1:8" ht="31.5" hidden="1" customHeight="1" x14ac:dyDescent="0.3">
      <c r="A82" s="373"/>
      <c r="B82" s="374"/>
      <c r="C82" s="375"/>
      <c r="D82" s="375"/>
      <c r="E82" s="376"/>
      <c r="F82" s="374"/>
    </row>
    <row r="83" spans="1:8" ht="31.5" hidden="1" customHeight="1" x14ac:dyDescent="0.3">
      <c r="A83" s="373"/>
      <c r="B83" s="374"/>
      <c r="C83" s="374"/>
      <c r="D83" s="374"/>
      <c r="E83" s="374"/>
      <c r="F83" s="374"/>
    </row>
    <row r="84" spans="1:8" ht="32.25" hidden="1" customHeight="1" x14ac:dyDescent="0.3">
      <c r="A84" s="312"/>
      <c r="B84" s="312"/>
      <c r="C84" s="312"/>
      <c r="D84" s="312"/>
      <c r="E84" s="312"/>
      <c r="F84" s="314" t="s">
        <v>4</v>
      </c>
    </row>
    <row r="85" spans="1:8" ht="15.75" hidden="1" customHeight="1" x14ac:dyDescent="0.3">
      <c r="A85" s="779" t="s">
        <v>874</v>
      </c>
      <c r="B85" s="780"/>
      <c r="C85" s="780"/>
      <c r="D85" s="780"/>
      <c r="E85" s="780"/>
      <c r="F85" s="781"/>
    </row>
    <row r="86" spans="1:8" ht="15.75" hidden="1" customHeight="1" x14ac:dyDescent="0.3">
      <c r="A86" s="340" t="s">
        <v>511</v>
      </c>
      <c r="B86" s="315" t="s">
        <v>62</v>
      </c>
      <c r="C86" s="315" t="s">
        <v>508</v>
      </c>
      <c r="D86" s="315" t="s">
        <v>509</v>
      </c>
      <c r="E86" s="315" t="s">
        <v>519</v>
      </c>
      <c r="F86" s="343" t="s">
        <v>537</v>
      </c>
    </row>
    <row r="87" spans="1:8" ht="15.75" hidden="1" customHeight="1" x14ac:dyDescent="0.3">
      <c r="A87" s="782" t="s">
        <v>555</v>
      </c>
      <c r="B87" s="315">
        <v>1</v>
      </c>
      <c r="C87" s="315">
        <v>2</v>
      </c>
      <c r="D87" s="315">
        <v>3</v>
      </c>
      <c r="E87" s="315" t="s">
        <v>520</v>
      </c>
      <c r="F87" s="381"/>
    </row>
    <row r="88" spans="1:8" ht="15.75" hidden="1" customHeight="1" x14ac:dyDescent="0.3">
      <c r="A88" s="783"/>
      <c r="B88" s="359"/>
      <c r="C88" s="362"/>
      <c r="D88" s="362"/>
      <c r="E88" s="362">
        <v>0</v>
      </c>
      <c r="F88" s="361"/>
    </row>
    <row r="89" spans="1:8" ht="16.5" hidden="1" customHeight="1" x14ac:dyDescent="0.3">
      <c r="A89" s="357" t="s">
        <v>555</v>
      </c>
      <c r="B89" s="359"/>
      <c r="C89" s="362"/>
      <c r="D89" s="362"/>
      <c r="E89" s="362">
        <v>0</v>
      </c>
      <c r="F89" s="377"/>
    </row>
    <row r="90" spans="1:8" ht="30.75" hidden="1" customHeight="1" x14ac:dyDescent="0.3">
      <c r="A90" s="357" t="s">
        <v>557</v>
      </c>
      <c r="B90" s="359"/>
      <c r="C90" s="362"/>
      <c r="D90" s="362"/>
      <c r="E90" s="362">
        <v>0</v>
      </c>
      <c r="F90" s="377"/>
    </row>
    <row r="91" spans="1:8" ht="31.5" hidden="1" customHeight="1" x14ac:dyDescent="0.3">
      <c r="A91" s="357" t="s">
        <v>749</v>
      </c>
      <c r="B91" s="362"/>
      <c r="C91" s="362"/>
      <c r="D91" s="378"/>
      <c r="E91" s="362">
        <v>0</v>
      </c>
      <c r="F91" s="361"/>
    </row>
    <row r="92" spans="1:8" ht="15.75" hidden="1" customHeight="1" x14ac:dyDescent="0.3">
      <c r="A92" s="357" t="s">
        <v>640</v>
      </c>
      <c r="B92" s="362"/>
      <c r="C92" s="362"/>
      <c r="D92" s="378"/>
      <c r="E92" s="362">
        <v>0</v>
      </c>
      <c r="F92" s="361"/>
    </row>
    <row r="93" spans="1:8" ht="31.5" hidden="1" customHeight="1" x14ac:dyDescent="0.3">
      <c r="A93" s="357" t="s">
        <v>559</v>
      </c>
      <c r="B93" s="362"/>
      <c r="C93" s="362"/>
      <c r="D93" s="378"/>
      <c r="E93" s="362">
        <v>0</v>
      </c>
      <c r="F93" s="361"/>
    </row>
    <row r="94" spans="1:8" ht="31.5" hidden="1" customHeight="1" x14ac:dyDescent="0.3">
      <c r="A94" s="357" t="s">
        <v>742</v>
      </c>
      <c r="B94" s="362"/>
      <c r="C94" s="362"/>
      <c r="D94" s="378"/>
      <c r="E94" s="362">
        <v>0</v>
      </c>
      <c r="F94" s="377"/>
    </row>
    <row r="95" spans="1:8" ht="47.25" hidden="1" customHeight="1" x14ac:dyDescent="0.3">
      <c r="A95" s="357" t="s">
        <v>742</v>
      </c>
      <c r="B95" s="362"/>
      <c r="C95" s="362"/>
      <c r="D95" s="378"/>
      <c r="E95" s="362">
        <v>0</v>
      </c>
      <c r="F95" s="382"/>
      <c r="H95" s="693"/>
    </row>
    <row r="96" spans="1:8" ht="47.25" hidden="1" customHeight="1" x14ac:dyDescent="0.3">
      <c r="A96" s="357" t="s">
        <v>743</v>
      </c>
      <c r="B96" s="362"/>
      <c r="C96" s="362"/>
      <c r="D96" s="378"/>
      <c r="E96" s="362">
        <v>0</v>
      </c>
      <c r="F96" s="377"/>
      <c r="H96" s="693"/>
    </row>
    <row r="97" spans="1:8" ht="47.25" hidden="1" customHeight="1" x14ac:dyDescent="0.3">
      <c r="A97" s="357" t="s">
        <v>743</v>
      </c>
      <c r="B97" s="362"/>
      <c r="C97" s="362"/>
      <c r="D97" s="378"/>
      <c r="E97" s="362">
        <v>0</v>
      </c>
      <c r="F97" s="382"/>
      <c r="H97" s="693"/>
    </row>
    <row r="98" spans="1:8" ht="47.25" hidden="1" customHeight="1" x14ac:dyDescent="0.3">
      <c r="A98" s="357" t="s">
        <v>748</v>
      </c>
      <c r="B98" s="362"/>
      <c r="C98" s="362"/>
      <c r="D98" s="362"/>
      <c r="E98" s="362">
        <v>0</v>
      </c>
      <c r="F98" s="377"/>
      <c r="H98" s="693"/>
    </row>
    <row r="99" spans="1:8" ht="47.25" hidden="1" customHeight="1" thickBot="1" x14ac:dyDescent="0.35">
      <c r="A99" s="357" t="s">
        <v>639</v>
      </c>
      <c r="B99" s="362"/>
      <c r="C99" s="362"/>
      <c r="D99" s="378"/>
      <c r="E99" s="362">
        <v>0</v>
      </c>
      <c r="F99" s="361"/>
      <c r="H99" s="693"/>
    </row>
    <row r="100" spans="1:8" ht="47.25" hidden="1" customHeight="1" x14ac:dyDescent="0.3">
      <c r="A100" s="357" t="s">
        <v>556</v>
      </c>
      <c r="B100" s="362"/>
      <c r="C100" s="362"/>
      <c r="D100" s="362"/>
      <c r="E100" s="362">
        <v>0</v>
      </c>
      <c r="F100" s="364"/>
      <c r="H100" s="693"/>
    </row>
    <row r="101" spans="1:8" ht="47.25" hidden="1" customHeight="1" x14ac:dyDescent="0.3">
      <c r="A101" s="357" t="s">
        <v>940</v>
      </c>
      <c r="B101" s="362"/>
      <c r="C101" s="359">
        <v>0</v>
      </c>
      <c r="D101" s="363">
        <v>1973320</v>
      </c>
      <c r="E101" s="362">
        <f>C101-D101</f>
        <v>-1973320</v>
      </c>
      <c r="F101" s="361" t="s">
        <v>939</v>
      </c>
      <c r="H101" s="693"/>
    </row>
    <row r="102" spans="1:8" ht="31.5" hidden="1" customHeight="1" thickBot="1" x14ac:dyDescent="0.35">
      <c r="A102" s="365" t="s">
        <v>560</v>
      </c>
      <c r="B102" s="380">
        <v>980000000</v>
      </c>
      <c r="C102" s="379" t="e">
        <f>#REF!+C47+C48+C49+#REF!+#REF!+#REF!+C50+C101</f>
        <v>#REF!</v>
      </c>
      <c r="D102" s="379" t="e">
        <f>D46+#REF!+D47+D48+D49+#REF!+#REF!+#REF!+D50+D101</f>
        <v>#REF!</v>
      </c>
      <c r="E102" s="379" t="e">
        <f>E46+#REF!+E47+E48+E49+#REF!+#REF!+#REF!+E50+E101</f>
        <v>#REF!</v>
      </c>
      <c r="F102" s="383" t="e">
        <f>C102/B102</f>
        <v>#REF!</v>
      </c>
      <c r="H102" s="693"/>
    </row>
    <row r="103" spans="1:8" ht="47.25" hidden="1" customHeight="1" x14ac:dyDescent="0.3">
      <c r="A103" s="351" t="s">
        <v>534</v>
      </c>
      <c r="B103" s="370"/>
      <c r="C103" s="370"/>
      <c r="D103" s="370"/>
      <c r="E103" s="370"/>
      <c r="F103" s="372"/>
      <c r="H103" s="693"/>
    </row>
    <row r="104" spans="1:8" ht="31.5" hidden="1" customHeight="1" thickBot="1" x14ac:dyDescent="0.35">
      <c r="H104" s="693"/>
    </row>
    <row r="105" spans="1:8" ht="47.25" hidden="1" customHeight="1" x14ac:dyDescent="0.3">
      <c r="A105" s="384"/>
      <c r="B105" s="384"/>
      <c r="C105" s="384"/>
      <c r="D105" s="384"/>
      <c r="E105" s="384"/>
      <c r="F105" s="384"/>
      <c r="H105" s="693"/>
    </row>
    <row r="106" spans="1:8" ht="31.5" hidden="1" customHeight="1" x14ac:dyDescent="0.3">
      <c r="H106" s="693"/>
    </row>
    <row r="107" spans="1:8" ht="32.25" hidden="1" customHeight="1" x14ac:dyDescent="0.3">
      <c r="A107" s="385" t="s">
        <v>535</v>
      </c>
      <c r="B107" s="386"/>
      <c r="C107" s="386"/>
      <c r="D107" s="386"/>
      <c r="E107" s="386"/>
      <c r="F107" s="386"/>
      <c r="H107" s="693"/>
    </row>
    <row r="108" spans="1:8" ht="16.8" x14ac:dyDescent="0.3">
      <c r="A108" s="387"/>
      <c r="B108" s="388"/>
      <c r="C108" s="388"/>
      <c r="D108" s="388"/>
      <c r="E108" s="388"/>
      <c r="F108" s="387"/>
      <c r="H108" s="693"/>
    </row>
    <row r="109" spans="1:8" ht="24" customHeight="1" x14ac:dyDescent="0.3">
      <c r="A109" s="389" t="s">
        <v>1323</v>
      </c>
      <c r="B109" s="389"/>
      <c r="C109" s="388"/>
      <c r="D109" s="387" t="s">
        <v>917</v>
      </c>
      <c r="E109" s="388"/>
    </row>
    <row r="110" spans="1:8" ht="24" customHeight="1" x14ac:dyDescent="0.3">
      <c r="A110" s="388"/>
      <c r="B110" s="388"/>
      <c r="C110" s="390" t="s">
        <v>517</v>
      </c>
      <c r="E110" s="388"/>
    </row>
    <row r="111" spans="1:8" ht="60" customHeight="1" x14ac:dyDescent="0.3">
      <c r="A111" s="389"/>
      <c r="B111" s="389"/>
      <c r="C111" s="388"/>
      <c r="D111" s="694"/>
      <c r="E111" s="387"/>
      <c r="F111" s="388"/>
    </row>
    <row r="112" spans="1:8" ht="24" customHeight="1" x14ac:dyDescent="0.3"/>
    <row r="113" spans="1:6" ht="31.5" customHeight="1" x14ac:dyDescent="0.3">
      <c r="A113" s="386"/>
      <c r="B113" s="386"/>
      <c r="C113" s="386"/>
      <c r="D113" s="386"/>
      <c r="E113" s="386"/>
      <c r="F113" s="386"/>
    </row>
    <row r="114" spans="1:6" ht="31.5" customHeight="1" x14ac:dyDescent="0.3">
      <c r="A114" s="387"/>
      <c r="B114" s="388"/>
      <c r="C114" s="388"/>
      <c r="D114" s="388"/>
      <c r="E114" s="388"/>
      <c r="F114" s="387"/>
    </row>
    <row r="115" spans="1:6" ht="47.1" customHeight="1" x14ac:dyDescent="0.3">
      <c r="A115" s="389"/>
      <c r="B115" s="389"/>
      <c r="C115" s="388"/>
      <c r="D115" s="387"/>
      <c r="E115" s="388"/>
    </row>
    <row r="116" spans="1:6" ht="47.1" customHeight="1" x14ac:dyDescent="0.3">
      <c r="A116" s="388"/>
      <c r="B116" s="388"/>
      <c r="C116" s="390"/>
      <c r="E116" s="388"/>
    </row>
    <row r="117" spans="1:6" ht="47.1" customHeight="1" x14ac:dyDescent="0.3"/>
    <row r="118" spans="1:6" ht="47.1" customHeight="1" x14ac:dyDescent="0.3"/>
    <row r="119" spans="1:6" ht="47.1" customHeight="1" x14ac:dyDescent="0.3"/>
    <row r="120" spans="1:6" ht="46.5" customHeight="1" x14ac:dyDescent="0.3"/>
    <row r="121" spans="1:6" ht="47.1" customHeight="1" x14ac:dyDescent="0.3"/>
    <row r="122" spans="1:6" ht="47.1" customHeight="1" x14ac:dyDescent="0.3"/>
    <row r="123" spans="1:6" ht="31.5" customHeight="1" x14ac:dyDescent="0.3"/>
    <row r="124" spans="1:6" ht="31.5" customHeight="1" x14ac:dyDescent="0.3"/>
    <row r="125" spans="1:6" ht="31.5" customHeight="1" x14ac:dyDescent="0.3"/>
    <row r="126" spans="1:6" ht="31.5" customHeight="1" x14ac:dyDescent="0.3"/>
    <row r="127" spans="1:6" ht="24" customHeight="1" x14ac:dyDescent="0.3"/>
    <row r="128" spans="1:6" ht="24" customHeight="1" x14ac:dyDescent="0.3"/>
    <row r="129" spans="1:1" ht="30.75" customHeight="1" x14ac:dyDescent="0.3"/>
    <row r="130" spans="1:1" ht="21" customHeight="1" x14ac:dyDescent="0.3"/>
    <row r="131" spans="1:1" ht="24" hidden="1" customHeight="1" x14ac:dyDescent="0.3"/>
    <row r="132" spans="1:1" ht="24" hidden="1" customHeight="1" x14ac:dyDescent="0.3"/>
    <row r="133" spans="1:1" ht="31.5" customHeight="1" x14ac:dyDescent="0.3"/>
    <row r="134" spans="1:1" ht="31.5" customHeight="1" x14ac:dyDescent="0.3"/>
    <row r="135" spans="1:1" ht="46.5" customHeight="1" x14ac:dyDescent="0.3"/>
    <row r="136" spans="1:1" ht="46.5" customHeight="1" x14ac:dyDescent="0.3">
      <c r="A136" s="261"/>
    </row>
    <row r="137" spans="1:1" ht="46.5" customHeight="1" x14ac:dyDescent="0.3"/>
    <row r="138" spans="1:1" ht="46.5" customHeight="1" x14ac:dyDescent="0.3"/>
    <row r="139" spans="1:1" ht="46.5" customHeight="1" x14ac:dyDescent="0.3"/>
    <row r="140" spans="1:1" ht="46.5" customHeight="1" x14ac:dyDescent="0.3"/>
    <row r="141" spans="1:1" ht="31.5" customHeight="1" x14ac:dyDescent="0.3"/>
    <row r="142" spans="1:1" ht="31.5" customHeight="1" x14ac:dyDescent="0.3"/>
    <row r="143" spans="1:1" ht="31.5" customHeight="1" x14ac:dyDescent="0.3"/>
    <row r="144" spans="1:1" ht="31.5" customHeight="1" x14ac:dyDescent="0.3"/>
    <row r="145" spans="7:7" ht="31.5" customHeight="1" x14ac:dyDescent="0.3"/>
    <row r="146" spans="7:7" ht="31.5" customHeight="1" x14ac:dyDescent="0.3"/>
    <row r="147" spans="7:7" ht="31.5" customHeight="1" x14ac:dyDescent="0.3"/>
    <row r="148" spans="7:7" ht="24" customHeight="1" x14ac:dyDescent="0.3"/>
    <row r="149" spans="7:7" ht="24" customHeight="1" x14ac:dyDescent="0.3"/>
    <row r="150" spans="7:7" ht="3.75" hidden="1" customHeight="1" x14ac:dyDescent="0.3"/>
    <row r="151" spans="7:7" hidden="1" x14ac:dyDescent="0.3"/>
    <row r="152" spans="7:7" hidden="1" x14ac:dyDescent="0.3"/>
    <row r="153" spans="7:7" hidden="1" x14ac:dyDescent="0.3">
      <c r="G153" s="261"/>
    </row>
    <row r="168" ht="31.5" customHeight="1" x14ac:dyDescent="0.3"/>
    <row r="170" ht="48.75" customHeight="1" x14ac:dyDescent="0.3"/>
    <row r="176" ht="15.6" customHeight="1" x14ac:dyDescent="0.3"/>
    <row r="196" ht="15.6" customHeight="1" x14ac:dyDescent="0.3"/>
    <row r="197" ht="15.75" customHeight="1" x14ac:dyDescent="0.3"/>
    <row r="198" ht="15.75" customHeight="1" x14ac:dyDescent="0.3"/>
    <row r="200" ht="16.2" customHeight="1" x14ac:dyDescent="0.3"/>
  </sheetData>
  <mergeCells count="9">
    <mergeCell ref="A85:F85"/>
    <mergeCell ref="A87:A88"/>
    <mergeCell ref="A7:F7"/>
    <mergeCell ref="A11:A13"/>
    <mergeCell ref="B11:F12"/>
    <mergeCell ref="A38:F38"/>
    <mergeCell ref="A43:F43"/>
    <mergeCell ref="A66:F66"/>
    <mergeCell ref="A68:A69"/>
  </mergeCells>
  <phoneticPr fontId="3" type="noConversion"/>
  <printOptions horizontalCentered="1"/>
  <pageMargins left="0.23622047244094491" right="0.23622047244094491" top="0.23622047244094491" bottom="0.23622047244094491" header="0.11811023622047245" footer="0.11811023622047245"/>
  <pageSetup paperSize="9" scale="71" fitToHeight="4" orientation="portrait" r:id="rId1"/>
  <headerFooter alignWithMargins="0"/>
  <rowBreaks count="1" manualBreakCount="1">
    <brk id="3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26"/>
  <sheetViews>
    <sheetView view="pageBreakPreview" zoomScale="90" zoomScaleNormal="100" zoomScaleSheetLayoutView="90" workbookViewId="0">
      <selection activeCell="D14" sqref="D14"/>
    </sheetView>
  </sheetViews>
  <sheetFormatPr defaultRowHeight="15.6" x14ac:dyDescent="0.3"/>
  <cols>
    <col min="1" max="1" width="7.33203125" style="40" customWidth="1"/>
    <col min="2" max="2" width="20.88671875" style="40" customWidth="1"/>
    <col min="3" max="7" width="15.6640625" style="40" customWidth="1"/>
    <col min="8" max="8" width="16.44140625" style="40" customWidth="1"/>
    <col min="9" max="10" width="16.6640625" style="40" customWidth="1"/>
    <col min="11" max="11" width="29.88671875" style="40" customWidth="1"/>
    <col min="12" max="12" width="34.33203125" style="40" customWidth="1"/>
    <col min="13" max="13" width="27.109375" style="40" customWidth="1"/>
    <col min="14" max="14" width="36.88671875" style="40" customWidth="1"/>
    <col min="15" max="16" width="8.88671875" style="40"/>
    <col min="17" max="255" width="8.88671875" style="4"/>
    <col min="256" max="256" width="5.5546875" style="4" customWidth="1"/>
    <col min="257" max="257" width="7.33203125" style="4" customWidth="1"/>
    <col min="258" max="258" width="22.6640625" style="4" customWidth="1"/>
    <col min="259" max="259" width="23.5546875" style="4" customWidth="1"/>
    <col min="260" max="260" width="18.33203125" style="4" customWidth="1"/>
    <col min="261" max="261" width="21" style="4" customWidth="1"/>
    <col min="262" max="262" width="21.88671875" style="4" customWidth="1"/>
    <col min="263" max="263" width="17" style="4" customWidth="1"/>
    <col min="264" max="264" width="18.6640625" style="4" customWidth="1"/>
    <col min="265" max="265" width="19.88671875" style="4" customWidth="1"/>
    <col min="266" max="266" width="14.6640625" style="4" customWidth="1"/>
    <col min="267" max="267" width="29.88671875" style="4" customWidth="1"/>
    <col min="268" max="268" width="34.33203125" style="4" customWidth="1"/>
    <col min="269" max="269" width="27.109375" style="4" customWidth="1"/>
    <col min="270" max="270" width="36.88671875" style="4" customWidth="1"/>
    <col min="271" max="511" width="8.88671875" style="4"/>
    <col min="512" max="512" width="5.5546875" style="4" customWidth="1"/>
    <col min="513" max="513" width="7.33203125" style="4" customWidth="1"/>
    <col min="514" max="514" width="22.6640625" style="4" customWidth="1"/>
    <col min="515" max="515" width="23.5546875" style="4" customWidth="1"/>
    <col min="516" max="516" width="18.33203125" style="4" customWidth="1"/>
    <col min="517" max="517" width="21" style="4" customWidth="1"/>
    <col min="518" max="518" width="21.88671875" style="4" customWidth="1"/>
    <col min="519" max="519" width="17" style="4" customWidth="1"/>
    <col min="520" max="520" width="18.6640625" style="4" customWidth="1"/>
    <col min="521" max="521" width="19.88671875" style="4" customWidth="1"/>
    <col min="522" max="522" width="14.6640625" style="4" customWidth="1"/>
    <col min="523" max="523" width="29.88671875" style="4" customWidth="1"/>
    <col min="524" max="524" width="34.33203125" style="4" customWidth="1"/>
    <col min="525" max="525" width="27.109375" style="4" customWidth="1"/>
    <col min="526" max="526" width="36.88671875" style="4" customWidth="1"/>
    <col min="527" max="767" width="8.88671875" style="4"/>
    <col min="768" max="768" width="5.5546875" style="4" customWidth="1"/>
    <col min="769" max="769" width="7.33203125" style="4" customWidth="1"/>
    <col min="770" max="770" width="22.6640625" style="4" customWidth="1"/>
    <col min="771" max="771" width="23.5546875" style="4" customWidth="1"/>
    <col min="772" max="772" width="18.33203125" style="4" customWidth="1"/>
    <col min="773" max="773" width="21" style="4" customWidth="1"/>
    <col min="774" max="774" width="21.88671875" style="4" customWidth="1"/>
    <col min="775" max="775" width="17" style="4" customWidth="1"/>
    <col min="776" max="776" width="18.6640625" style="4" customWidth="1"/>
    <col min="777" max="777" width="19.88671875" style="4" customWidth="1"/>
    <col min="778" max="778" width="14.6640625" style="4" customWidth="1"/>
    <col min="779" max="779" width="29.88671875" style="4" customWidth="1"/>
    <col min="780" max="780" width="34.33203125" style="4" customWidth="1"/>
    <col min="781" max="781" width="27.109375" style="4" customWidth="1"/>
    <col min="782" max="782" width="36.88671875" style="4" customWidth="1"/>
    <col min="783" max="1023" width="8.88671875" style="4"/>
    <col min="1024" max="1024" width="5.5546875" style="4" customWidth="1"/>
    <col min="1025" max="1025" width="7.33203125" style="4" customWidth="1"/>
    <col min="1026" max="1026" width="22.6640625" style="4" customWidth="1"/>
    <col min="1027" max="1027" width="23.5546875" style="4" customWidth="1"/>
    <col min="1028" max="1028" width="18.33203125" style="4" customWidth="1"/>
    <col min="1029" max="1029" width="21" style="4" customWidth="1"/>
    <col min="1030" max="1030" width="21.88671875" style="4" customWidth="1"/>
    <col min="1031" max="1031" width="17" style="4" customWidth="1"/>
    <col min="1032" max="1032" width="18.6640625" style="4" customWidth="1"/>
    <col min="1033" max="1033" width="19.88671875" style="4" customWidth="1"/>
    <col min="1034" max="1034" width="14.6640625" style="4" customWidth="1"/>
    <col min="1035" max="1035" width="29.88671875" style="4" customWidth="1"/>
    <col min="1036" max="1036" width="34.33203125" style="4" customWidth="1"/>
    <col min="1037" max="1037" width="27.109375" style="4" customWidth="1"/>
    <col min="1038" max="1038" width="36.88671875" style="4" customWidth="1"/>
    <col min="1039" max="1279" width="8.88671875" style="4"/>
    <col min="1280" max="1280" width="5.5546875" style="4" customWidth="1"/>
    <col min="1281" max="1281" width="7.33203125" style="4" customWidth="1"/>
    <col min="1282" max="1282" width="22.6640625" style="4" customWidth="1"/>
    <col min="1283" max="1283" width="23.5546875" style="4" customWidth="1"/>
    <col min="1284" max="1284" width="18.33203125" style="4" customWidth="1"/>
    <col min="1285" max="1285" width="21" style="4" customWidth="1"/>
    <col min="1286" max="1286" width="21.88671875" style="4" customWidth="1"/>
    <col min="1287" max="1287" width="17" style="4" customWidth="1"/>
    <col min="1288" max="1288" width="18.6640625" style="4" customWidth="1"/>
    <col min="1289" max="1289" width="19.88671875" style="4" customWidth="1"/>
    <col min="1290" max="1290" width="14.6640625" style="4" customWidth="1"/>
    <col min="1291" max="1291" width="29.88671875" style="4" customWidth="1"/>
    <col min="1292" max="1292" width="34.33203125" style="4" customWidth="1"/>
    <col min="1293" max="1293" width="27.109375" style="4" customWidth="1"/>
    <col min="1294" max="1294" width="36.88671875" style="4" customWidth="1"/>
    <col min="1295" max="1535" width="8.88671875" style="4"/>
    <col min="1536" max="1536" width="5.5546875" style="4" customWidth="1"/>
    <col min="1537" max="1537" width="7.33203125" style="4" customWidth="1"/>
    <col min="1538" max="1538" width="22.6640625" style="4" customWidth="1"/>
    <col min="1539" max="1539" width="23.5546875" style="4" customWidth="1"/>
    <col min="1540" max="1540" width="18.33203125" style="4" customWidth="1"/>
    <col min="1541" max="1541" width="21" style="4" customWidth="1"/>
    <col min="1542" max="1542" width="21.88671875" style="4" customWidth="1"/>
    <col min="1543" max="1543" width="17" style="4" customWidth="1"/>
    <col min="1544" max="1544" width="18.6640625" style="4" customWidth="1"/>
    <col min="1545" max="1545" width="19.88671875" style="4" customWidth="1"/>
    <col min="1546" max="1546" width="14.6640625" style="4" customWidth="1"/>
    <col min="1547" max="1547" width="29.88671875" style="4" customWidth="1"/>
    <col min="1548" max="1548" width="34.33203125" style="4" customWidth="1"/>
    <col min="1549" max="1549" width="27.109375" style="4" customWidth="1"/>
    <col min="1550" max="1550" width="36.88671875" style="4" customWidth="1"/>
    <col min="1551" max="1791" width="8.88671875" style="4"/>
    <col min="1792" max="1792" width="5.5546875" style="4" customWidth="1"/>
    <col min="1793" max="1793" width="7.33203125" style="4" customWidth="1"/>
    <col min="1794" max="1794" width="22.6640625" style="4" customWidth="1"/>
    <col min="1795" max="1795" width="23.5546875" style="4" customWidth="1"/>
    <col min="1796" max="1796" width="18.33203125" style="4" customWidth="1"/>
    <col min="1797" max="1797" width="21" style="4" customWidth="1"/>
    <col min="1798" max="1798" width="21.88671875" style="4" customWidth="1"/>
    <col min="1799" max="1799" width="17" style="4" customWidth="1"/>
    <col min="1800" max="1800" width="18.6640625" style="4" customWidth="1"/>
    <col min="1801" max="1801" width="19.88671875" style="4" customWidth="1"/>
    <col min="1802" max="1802" width="14.6640625" style="4" customWidth="1"/>
    <col min="1803" max="1803" width="29.88671875" style="4" customWidth="1"/>
    <col min="1804" max="1804" width="34.33203125" style="4" customWidth="1"/>
    <col min="1805" max="1805" width="27.109375" style="4" customWidth="1"/>
    <col min="1806" max="1806" width="36.88671875" style="4" customWidth="1"/>
    <col min="1807" max="2047" width="8.88671875" style="4"/>
    <col min="2048" max="2048" width="5.5546875" style="4" customWidth="1"/>
    <col min="2049" max="2049" width="7.33203125" style="4" customWidth="1"/>
    <col min="2050" max="2050" width="22.6640625" style="4" customWidth="1"/>
    <col min="2051" max="2051" width="23.5546875" style="4" customWidth="1"/>
    <col min="2052" max="2052" width="18.33203125" style="4" customWidth="1"/>
    <col min="2053" max="2053" width="21" style="4" customWidth="1"/>
    <col min="2054" max="2054" width="21.88671875" style="4" customWidth="1"/>
    <col min="2055" max="2055" width="17" style="4" customWidth="1"/>
    <col min="2056" max="2056" width="18.6640625" style="4" customWidth="1"/>
    <col min="2057" max="2057" width="19.88671875" style="4" customWidth="1"/>
    <col min="2058" max="2058" width="14.6640625" style="4" customWidth="1"/>
    <col min="2059" max="2059" width="29.88671875" style="4" customWidth="1"/>
    <col min="2060" max="2060" width="34.33203125" style="4" customWidth="1"/>
    <col min="2061" max="2061" width="27.109375" style="4" customWidth="1"/>
    <col min="2062" max="2062" width="36.88671875" style="4" customWidth="1"/>
    <col min="2063" max="2303" width="8.88671875" style="4"/>
    <col min="2304" max="2304" width="5.5546875" style="4" customWidth="1"/>
    <col min="2305" max="2305" width="7.33203125" style="4" customWidth="1"/>
    <col min="2306" max="2306" width="22.6640625" style="4" customWidth="1"/>
    <col min="2307" max="2307" width="23.5546875" style="4" customWidth="1"/>
    <col min="2308" max="2308" width="18.33203125" style="4" customWidth="1"/>
    <col min="2309" max="2309" width="21" style="4" customWidth="1"/>
    <col min="2310" max="2310" width="21.88671875" style="4" customWidth="1"/>
    <col min="2311" max="2311" width="17" style="4" customWidth="1"/>
    <col min="2312" max="2312" width="18.6640625" style="4" customWidth="1"/>
    <col min="2313" max="2313" width="19.88671875" style="4" customWidth="1"/>
    <col min="2314" max="2314" width="14.6640625" style="4" customWidth="1"/>
    <col min="2315" max="2315" width="29.88671875" style="4" customWidth="1"/>
    <col min="2316" max="2316" width="34.33203125" style="4" customWidth="1"/>
    <col min="2317" max="2317" width="27.109375" style="4" customWidth="1"/>
    <col min="2318" max="2318" width="36.88671875" style="4" customWidth="1"/>
    <col min="2319" max="2559" width="8.88671875" style="4"/>
    <col min="2560" max="2560" width="5.5546875" style="4" customWidth="1"/>
    <col min="2561" max="2561" width="7.33203125" style="4" customWidth="1"/>
    <col min="2562" max="2562" width="22.6640625" style="4" customWidth="1"/>
    <col min="2563" max="2563" width="23.5546875" style="4" customWidth="1"/>
    <col min="2564" max="2564" width="18.33203125" style="4" customWidth="1"/>
    <col min="2565" max="2565" width="21" style="4" customWidth="1"/>
    <col min="2566" max="2566" width="21.88671875" style="4" customWidth="1"/>
    <col min="2567" max="2567" width="17" style="4" customWidth="1"/>
    <col min="2568" max="2568" width="18.6640625" style="4" customWidth="1"/>
    <col min="2569" max="2569" width="19.88671875" style="4" customWidth="1"/>
    <col min="2570" max="2570" width="14.6640625" style="4" customWidth="1"/>
    <col min="2571" max="2571" width="29.88671875" style="4" customWidth="1"/>
    <col min="2572" max="2572" width="34.33203125" style="4" customWidth="1"/>
    <col min="2573" max="2573" width="27.109375" style="4" customWidth="1"/>
    <col min="2574" max="2574" width="36.88671875" style="4" customWidth="1"/>
    <col min="2575" max="2815" width="8.88671875" style="4"/>
    <col min="2816" max="2816" width="5.5546875" style="4" customWidth="1"/>
    <col min="2817" max="2817" width="7.33203125" style="4" customWidth="1"/>
    <col min="2818" max="2818" width="22.6640625" style="4" customWidth="1"/>
    <col min="2819" max="2819" width="23.5546875" style="4" customWidth="1"/>
    <col min="2820" max="2820" width="18.33203125" style="4" customWidth="1"/>
    <col min="2821" max="2821" width="21" style="4" customWidth="1"/>
    <col min="2822" max="2822" width="21.88671875" style="4" customWidth="1"/>
    <col min="2823" max="2823" width="17" style="4" customWidth="1"/>
    <col min="2824" max="2824" width="18.6640625" style="4" customWidth="1"/>
    <col min="2825" max="2825" width="19.88671875" style="4" customWidth="1"/>
    <col min="2826" max="2826" width="14.6640625" style="4" customWidth="1"/>
    <col min="2827" max="2827" width="29.88671875" style="4" customWidth="1"/>
    <col min="2828" max="2828" width="34.33203125" style="4" customWidth="1"/>
    <col min="2829" max="2829" width="27.109375" style="4" customWidth="1"/>
    <col min="2830" max="2830" width="36.88671875" style="4" customWidth="1"/>
    <col min="2831" max="3071" width="8.88671875" style="4"/>
    <col min="3072" max="3072" width="5.5546875" style="4" customWidth="1"/>
    <col min="3073" max="3073" width="7.33203125" style="4" customWidth="1"/>
    <col min="3074" max="3074" width="22.6640625" style="4" customWidth="1"/>
    <col min="3075" max="3075" width="23.5546875" style="4" customWidth="1"/>
    <col min="3076" max="3076" width="18.33203125" style="4" customWidth="1"/>
    <col min="3077" max="3077" width="21" style="4" customWidth="1"/>
    <col min="3078" max="3078" width="21.88671875" style="4" customWidth="1"/>
    <col min="3079" max="3079" width="17" style="4" customWidth="1"/>
    <col min="3080" max="3080" width="18.6640625" style="4" customWidth="1"/>
    <col min="3081" max="3081" width="19.88671875" style="4" customWidth="1"/>
    <col min="3082" max="3082" width="14.6640625" style="4" customWidth="1"/>
    <col min="3083" max="3083" width="29.88671875" style="4" customWidth="1"/>
    <col min="3084" max="3084" width="34.33203125" style="4" customWidth="1"/>
    <col min="3085" max="3085" width="27.109375" style="4" customWidth="1"/>
    <col min="3086" max="3086" width="36.88671875" style="4" customWidth="1"/>
    <col min="3087" max="3327" width="8.88671875" style="4"/>
    <col min="3328" max="3328" width="5.5546875" style="4" customWidth="1"/>
    <col min="3329" max="3329" width="7.33203125" style="4" customWidth="1"/>
    <col min="3330" max="3330" width="22.6640625" style="4" customWidth="1"/>
    <col min="3331" max="3331" width="23.5546875" style="4" customWidth="1"/>
    <col min="3332" max="3332" width="18.33203125" style="4" customWidth="1"/>
    <col min="3333" max="3333" width="21" style="4" customWidth="1"/>
    <col min="3334" max="3334" width="21.88671875" style="4" customWidth="1"/>
    <col min="3335" max="3335" width="17" style="4" customWidth="1"/>
    <col min="3336" max="3336" width="18.6640625" style="4" customWidth="1"/>
    <col min="3337" max="3337" width="19.88671875" style="4" customWidth="1"/>
    <col min="3338" max="3338" width="14.6640625" style="4" customWidth="1"/>
    <col min="3339" max="3339" width="29.88671875" style="4" customWidth="1"/>
    <col min="3340" max="3340" width="34.33203125" style="4" customWidth="1"/>
    <col min="3341" max="3341" width="27.109375" style="4" customWidth="1"/>
    <col min="3342" max="3342" width="36.88671875" style="4" customWidth="1"/>
    <col min="3343" max="3583" width="8.88671875" style="4"/>
    <col min="3584" max="3584" width="5.5546875" style="4" customWidth="1"/>
    <col min="3585" max="3585" width="7.33203125" style="4" customWidth="1"/>
    <col min="3586" max="3586" width="22.6640625" style="4" customWidth="1"/>
    <col min="3587" max="3587" width="23.5546875" style="4" customWidth="1"/>
    <col min="3588" max="3588" width="18.33203125" style="4" customWidth="1"/>
    <col min="3589" max="3589" width="21" style="4" customWidth="1"/>
    <col min="3590" max="3590" width="21.88671875" style="4" customWidth="1"/>
    <col min="3591" max="3591" width="17" style="4" customWidth="1"/>
    <col min="3592" max="3592" width="18.6640625" style="4" customWidth="1"/>
    <col min="3593" max="3593" width="19.88671875" style="4" customWidth="1"/>
    <col min="3594" max="3594" width="14.6640625" style="4" customWidth="1"/>
    <col min="3595" max="3595" width="29.88671875" style="4" customWidth="1"/>
    <col min="3596" max="3596" width="34.33203125" style="4" customWidth="1"/>
    <col min="3597" max="3597" width="27.109375" style="4" customWidth="1"/>
    <col min="3598" max="3598" width="36.88671875" style="4" customWidth="1"/>
    <col min="3599" max="3839" width="8.88671875" style="4"/>
    <col min="3840" max="3840" width="5.5546875" style="4" customWidth="1"/>
    <col min="3841" max="3841" width="7.33203125" style="4" customWidth="1"/>
    <col min="3842" max="3842" width="22.6640625" style="4" customWidth="1"/>
    <col min="3843" max="3843" width="23.5546875" style="4" customWidth="1"/>
    <col min="3844" max="3844" width="18.33203125" style="4" customWidth="1"/>
    <col min="3845" max="3845" width="21" style="4" customWidth="1"/>
    <col min="3846" max="3846" width="21.88671875" style="4" customWidth="1"/>
    <col min="3847" max="3847" width="17" style="4" customWidth="1"/>
    <col min="3848" max="3848" width="18.6640625" style="4" customWidth="1"/>
    <col min="3849" max="3849" width="19.88671875" style="4" customWidth="1"/>
    <col min="3850" max="3850" width="14.6640625" style="4" customWidth="1"/>
    <col min="3851" max="3851" width="29.88671875" style="4" customWidth="1"/>
    <col min="3852" max="3852" width="34.33203125" style="4" customWidth="1"/>
    <col min="3853" max="3853" width="27.109375" style="4" customWidth="1"/>
    <col min="3854" max="3854" width="36.88671875" style="4" customWidth="1"/>
    <col min="3855" max="4095" width="8.88671875" style="4"/>
    <col min="4096" max="4096" width="5.5546875" style="4" customWidth="1"/>
    <col min="4097" max="4097" width="7.33203125" style="4" customWidth="1"/>
    <col min="4098" max="4098" width="22.6640625" style="4" customWidth="1"/>
    <col min="4099" max="4099" width="23.5546875" style="4" customWidth="1"/>
    <col min="4100" max="4100" width="18.33203125" style="4" customWidth="1"/>
    <col min="4101" max="4101" width="21" style="4" customWidth="1"/>
    <col min="4102" max="4102" width="21.88671875" style="4" customWidth="1"/>
    <col min="4103" max="4103" width="17" style="4" customWidth="1"/>
    <col min="4104" max="4104" width="18.6640625" style="4" customWidth="1"/>
    <col min="4105" max="4105" width="19.88671875" style="4" customWidth="1"/>
    <col min="4106" max="4106" width="14.6640625" style="4" customWidth="1"/>
    <col min="4107" max="4107" width="29.88671875" style="4" customWidth="1"/>
    <col min="4108" max="4108" width="34.33203125" style="4" customWidth="1"/>
    <col min="4109" max="4109" width="27.109375" style="4" customWidth="1"/>
    <col min="4110" max="4110" width="36.88671875" style="4" customWidth="1"/>
    <col min="4111" max="4351" width="8.88671875" style="4"/>
    <col min="4352" max="4352" width="5.5546875" style="4" customWidth="1"/>
    <col min="4353" max="4353" width="7.33203125" style="4" customWidth="1"/>
    <col min="4354" max="4354" width="22.6640625" style="4" customWidth="1"/>
    <col min="4355" max="4355" width="23.5546875" style="4" customWidth="1"/>
    <col min="4356" max="4356" width="18.33203125" style="4" customWidth="1"/>
    <col min="4357" max="4357" width="21" style="4" customWidth="1"/>
    <col min="4358" max="4358" width="21.88671875" style="4" customWidth="1"/>
    <col min="4359" max="4359" width="17" style="4" customWidth="1"/>
    <col min="4360" max="4360" width="18.6640625" style="4" customWidth="1"/>
    <col min="4361" max="4361" width="19.88671875" style="4" customWidth="1"/>
    <col min="4362" max="4362" width="14.6640625" style="4" customWidth="1"/>
    <col min="4363" max="4363" width="29.88671875" style="4" customWidth="1"/>
    <col min="4364" max="4364" width="34.33203125" style="4" customWidth="1"/>
    <col min="4365" max="4365" width="27.109375" style="4" customWidth="1"/>
    <col min="4366" max="4366" width="36.88671875" style="4" customWidth="1"/>
    <col min="4367" max="4607" width="8.88671875" style="4"/>
    <col min="4608" max="4608" width="5.5546875" style="4" customWidth="1"/>
    <col min="4609" max="4609" width="7.33203125" style="4" customWidth="1"/>
    <col min="4610" max="4610" width="22.6640625" style="4" customWidth="1"/>
    <col min="4611" max="4611" width="23.5546875" style="4" customWidth="1"/>
    <col min="4612" max="4612" width="18.33203125" style="4" customWidth="1"/>
    <col min="4613" max="4613" width="21" style="4" customWidth="1"/>
    <col min="4614" max="4614" width="21.88671875" style="4" customWidth="1"/>
    <col min="4615" max="4615" width="17" style="4" customWidth="1"/>
    <col min="4616" max="4616" width="18.6640625" style="4" customWidth="1"/>
    <col min="4617" max="4617" width="19.88671875" style="4" customWidth="1"/>
    <col min="4618" max="4618" width="14.6640625" style="4" customWidth="1"/>
    <col min="4619" max="4619" width="29.88671875" style="4" customWidth="1"/>
    <col min="4620" max="4620" width="34.33203125" style="4" customWidth="1"/>
    <col min="4621" max="4621" width="27.109375" style="4" customWidth="1"/>
    <col min="4622" max="4622" width="36.88671875" style="4" customWidth="1"/>
    <col min="4623" max="4863" width="8.88671875" style="4"/>
    <col min="4864" max="4864" width="5.5546875" style="4" customWidth="1"/>
    <col min="4865" max="4865" width="7.33203125" style="4" customWidth="1"/>
    <col min="4866" max="4866" width="22.6640625" style="4" customWidth="1"/>
    <col min="4867" max="4867" width="23.5546875" style="4" customWidth="1"/>
    <col min="4868" max="4868" width="18.33203125" style="4" customWidth="1"/>
    <col min="4869" max="4869" width="21" style="4" customWidth="1"/>
    <col min="4870" max="4870" width="21.88671875" style="4" customWidth="1"/>
    <col min="4871" max="4871" width="17" style="4" customWidth="1"/>
    <col min="4872" max="4872" width="18.6640625" style="4" customWidth="1"/>
    <col min="4873" max="4873" width="19.88671875" style="4" customWidth="1"/>
    <col min="4874" max="4874" width="14.6640625" style="4" customWidth="1"/>
    <col min="4875" max="4875" width="29.88671875" style="4" customWidth="1"/>
    <col min="4876" max="4876" width="34.33203125" style="4" customWidth="1"/>
    <col min="4877" max="4877" width="27.109375" style="4" customWidth="1"/>
    <col min="4878" max="4878" width="36.88671875" style="4" customWidth="1"/>
    <col min="4879" max="5119" width="8.88671875" style="4"/>
    <col min="5120" max="5120" width="5.5546875" style="4" customWidth="1"/>
    <col min="5121" max="5121" width="7.33203125" style="4" customWidth="1"/>
    <col min="5122" max="5122" width="22.6640625" style="4" customWidth="1"/>
    <col min="5123" max="5123" width="23.5546875" style="4" customWidth="1"/>
    <col min="5124" max="5124" width="18.33203125" style="4" customWidth="1"/>
    <col min="5125" max="5125" width="21" style="4" customWidth="1"/>
    <col min="5126" max="5126" width="21.88671875" style="4" customWidth="1"/>
    <col min="5127" max="5127" width="17" style="4" customWidth="1"/>
    <col min="5128" max="5128" width="18.6640625" style="4" customWidth="1"/>
    <col min="5129" max="5129" width="19.88671875" style="4" customWidth="1"/>
    <col min="5130" max="5130" width="14.6640625" style="4" customWidth="1"/>
    <col min="5131" max="5131" width="29.88671875" style="4" customWidth="1"/>
    <col min="5132" max="5132" width="34.33203125" style="4" customWidth="1"/>
    <col min="5133" max="5133" width="27.109375" style="4" customWidth="1"/>
    <col min="5134" max="5134" width="36.88671875" style="4" customWidth="1"/>
    <col min="5135" max="5375" width="8.88671875" style="4"/>
    <col min="5376" max="5376" width="5.5546875" style="4" customWidth="1"/>
    <col min="5377" max="5377" width="7.33203125" style="4" customWidth="1"/>
    <col min="5378" max="5378" width="22.6640625" style="4" customWidth="1"/>
    <col min="5379" max="5379" width="23.5546875" style="4" customWidth="1"/>
    <col min="5380" max="5380" width="18.33203125" style="4" customWidth="1"/>
    <col min="5381" max="5381" width="21" style="4" customWidth="1"/>
    <col min="5382" max="5382" width="21.88671875" style="4" customWidth="1"/>
    <col min="5383" max="5383" width="17" style="4" customWidth="1"/>
    <col min="5384" max="5384" width="18.6640625" style="4" customWidth="1"/>
    <col min="5385" max="5385" width="19.88671875" style="4" customWidth="1"/>
    <col min="5386" max="5386" width="14.6640625" style="4" customWidth="1"/>
    <col min="5387" max="5387" width="29.88671875" style="4" customWidth="1"/>
    <col min="5388" max="5388" width="34.33203125" style="4" customWidth="1"/>
    <col min="5389" max="5389" width="27.109375" style="4" customWidth="1"/>
    <col min="5390" max="5390" width="36.88671875" style="4" customWidth="1"/>
    <col min="5391" max="5631" width="8.88671875" style="4"/>
    <col min="5632" max="5632" width="5.5546875" style="4" customWidth="1"/>
    <col min="5633" max="5633" width="7.33203125" style="4" customWidth="1"/>
    <col min="5634" max="5634" width="22.6640625" style="4" customWidth="1"/>
    <col min="5635" max="5635" width="23.5546875" style="4" customWidth="1"/>
    <col min="5636" max="5636" width="18.33203125" style="4" customWidth="1"/>
    <col min="5637" max="5637" width="21" style="4" customWidth="1"/>
    <col min="5638" max="5638" width="21.88671875" style="4" customWidth="1"/>
    <col min="5639" max="5639" width="17" style="4" customWidth="1"/>
    <col min="5640" max="5640" width="18.6640625" style="4" customWidth="1"/>
    <col min="5641" max="5641" width="19.88671875" style="4" customWidth="1"/>
    <col min="5642" max="5642" width="14.6640625" style="4" customWidth="1"/>
    <col min="5643" max="5643" width="29.88671875" style="4" customWidth="1"/>
    <col min="5644" max="5644" width="34.33203125" style="4" customWidth="1"/>
    <col min="5645" max="5645" width="27.109375" style="4" customWidth="1"/>
    <col min="5646" max="5646" width="36.88671875" style="4" customWidth="1"/>
    <col min="5647" max="5887" width="8.88671875" style="4"/>
    <col min="5888" max="5888" width="5.5546875" style="4" customWidth="1"/>
    <col min="5889" max="5889" width="7.33203125" style="4" customWidth="1"/>
    <col min="5890" max="5890" width="22.6640625" style="4" customWidth="1"/>
    <col min="5891" max="5891" width="23.5546875" style="4" customWidth="1"/>
    <col min="5892" max="5892" width="18.33203125" style="4" customWidth="1"/>
    <col min="5893" max="5893" width="21" style="4" customWidth="1"/>
    <col min="5894" max="5894" width="21.88671875" style="4" customWidth="1"/>
    <col min="5895" max="5895" width="17" style="4" customWidth="1"/>
    <col min="5896" max="5896" width="18.6640625" style="4" customWidth="1"/>
    <col min="5897" max="5897" width="19.88671875" style="4" customWidth="1"/>
    <col min="5898" max="5898" width="14.6640625" style="4" customWidth="1"/>
    <col min="5899" max="5899" width="29.88671875" style="4" customWidth="1"/>
    <col min="5900" max="5900" width="34.33203125" style="4" customWidth="1"/>
    <col min="5901" max="5901" width="27.109375" style="4" customWidth="1"/>
    <col min="5902" max="5902" width="36.88671875" style="4" customWidth="1"/>
    <col min="5903" max="6143" width="8.88671875" style="4"/>
    <col min="6144" max="6144" width="5.5546875" style="4" customWidth="1"/>
    <col min="6145" max="6145" width="7.33203125" style="4" customWidth="1"/>
    <col min="6146" max="6146" width="22.6640625" style="4" customWidth="1"/>
    <col min="6147" max="6147" width="23.5546875" style="4" customWidth="1"/>
    <col min="6148" max="6148" width="18.33203125" style="4" customWidth="1"/>
    <col min="6149" max="6149" width="21" style="4" customWidth="1"/>
    <col min="6150" max="6150" width="21.88671875" style="4" customWidth="1"/>
    <col min="6151" max="6151" width="17" style="4" customWidth="1"/>
    <col min="6152" max="6152" width="18.6640625" style="4" customWidth="1"/>
    <col min="6153" max="6153" width="19.88671875" style="4" customWidth="1"/>
    <col min="6154" max="6154" width="14.6640625" style="4" customWidth="1"/>
    <col min="6155" max="6155" width="29.88671875" style="4" customWidth="1"/>
    <col min="6156" max="6156" width="34.33203125" style="4" customWidth="1"/>
    <col min="6157" max="6157" width="27.109375" style="4" customWidth="1"/>
    <col min="6158" max="6158" width="36.88671875" style="4" customWidth="1"/>
    <col min="6159" max="6399" width="8.88671875" style="4"/>
    <col min="6400" max="6400" width="5.5546875" style="4" customWidth="1"/>
    <col min="6401" max="6401" width="7.33203125" style="4" customWidth="1"/>
    <col min="6402" max="6402" width="22.6640625" style="4" customWidth="1"/>
    <col min="6403" max="6403" width="23.5546875" style="4" customWidth="1"/>
    <col min="6404" max="6404" width="18.33203125" style="4" customWidth="1"/>
    <col min="6405" max="6405" width="21" style="4" customWidth="1"/>
    <col min="6406" max="6406" width="21.88671875" style="4" customWidth="1"/>
    <col min="6407" max="6407" width="17" style="4" customWidth="1"/>
    <col min="6408" max="6408" width="18.6640625" style="4" customWidth="1"/>
    <col min="6409" max="6409" width="19.88671875" style="4" customWidth="1"/>
    <col min="6410" max="6410" width="14.6640625" style="4" customWidth="1"/>
    <col min="6411" max="6411" width="29.88671875" style="4" customWidth="1"/>
    <col min="6412" max="6412" width="34.33203125" style="4" customWidth="1"/>
    <col min="6413" max="6413" width="27.109375" style="4" customWidth="1"/>
    <col min="6414" max="6414" width="36.88671875" style="4" customWidth="1"/>
    <col min="6415" max="6655" width="8.88671875" style="4"/>
    <col min="6656" max="6656" width="5.5546875" style="4" customWidth="1"/>
    <col min="6657" max="6657" width="7.33203125" style="4" customWidth="1"/>
    <col min="6658" max="6658" width="22.6640625" style="4" customWidth="1"/>
    <col min="6659" max="6659" width="23.5546875" style="4" customWidth="1"/>
    <col min="6660" max="6660" width="18.33203125" style="4" customWidth="1"/>
    <col min="6661" max="6661" width="21" style="4" customWidth="1"/>
    <col min="6662" max="6662" width="21.88671875" style="4" customWidth="1"/>
    <col min="6663" max="6663" width="17" style="4" customWidth="1"/>
    <col min="6664" max="6664" width="18.6640625" style="4" customWidth="1"/>
    <col min="6665" max="6665" width="19.88671875" style="4" customWidth="1"/>
    <col min="6666" max="6666" width="14.6640625" style="4" customWidth="1"/>
    <col min="6667" max="6667" width="29.88671875" style="4" customWidth="1"/>
    <col min="6668" max="6668" width="34.33203125" style="4" customWidth="1"/>
    <col min="6669" max="6669" width="27.109375" style="4" customWidth="1"/>
    <col min="6670" max="6670" width="36.88671875" style="4" customWidth="1"/>
    <col min="6671" max="6911" width="8.88671875" style="4"/>
    <col min="6912" max="6912" width="5.5546875" style="4" customWidth="1"/>
    <col min="6913" max="6913" width="7.33203125" style="4" customWidth="1"/>
    <col min="6914" max="6914" width="22.6640625" style="4" customWidth="1"/>
    <col min="6915" max="6915" width="23.5546875" style="4" customWidth="1"/>
    <col min="6916" max="6916" width="18.33203125" style="4" customWidth="1"/>
    <col min="6917" max="6917" width="21" style="4" customWidth="1"/>
    <col min="6918" max="6918" width="21.88671875" style="4" customWidth="1"/>
    <col min="6919" max="6919" width="17" style="4" customWidth="1"/>
    <col min="6920" max="6920" width="18.6640625" style="4" customWidth="1"/>
    <col min="6921" max="6921" width="19.88671875" style="4" customWidth="1"/>
    <col min="6922" max="6922" width="14.6640625" style="4" customWidth="1"/>
    <col min="6923" max="6923" width="29.88671875" style="4" customWidth="1"/>
    <col min="6924" max="6924" width="34.33203125" style="4" customWidth="1"/>
    <col min="6925" max="6925" width="27.109375" style="4" customWidth="1"/>
    <col min="6926" max="6926" width="36.88671875" style="4" customWidth="1"/>
    <col min="6927" max="7167" width="8.88671875" style="4"/>
    <col min="7168" max="7168" width="5.5546875" style="4" customWidth="1"/>
    <col min="7169" max="7169" width="7.33203125" style="4" customWidth="1"/>
    <col min="7170" max="7170" width="22.6640625" style="4" customWidth="1"/>
    <col min="7171" max="7171" width="23.5546875" style="4" customWidth="1"/>
    <col min="7172" max="7172" width="18.33203125" style="4" customWidth="1"/>
    <col min="7173" max="7173" width="21" style="4" customWidth="1"/>
    <col min="7174" max="7174" width="21.88671875" style="4" customWidth="1"/>
    <col min="7175" max="7175" width="17" style="4" customWidth="1"/>
    <col min="7176" max="7176" width="18.6640625" style="4" customWidth="1"/>
    <col min="7177" max="7177" width="19.88671875" style="4" customWidth="1"/>
    <col min="7178" max="7178" width="14.6640625" style="4" customWidth="1"/>
    <col min="7179" max="7179" width="29.88671875" style="4" customWidth="1"/>
    <col min="7180" max="7180" width="34.33203125" style="4" customWidth="1"/>
    <col min="7181" max="7181" width="27.109375" style="4" customWidth="1"/>
    <col min="7182" max="7182" width="36.88671875" style="4" customWidth="1"/>
    <col min="7183" max="7423" width="8.88671875" style="4"/>
    <col min="7424" max="7424" width="5.5546875" style="4" customWidth="1"/>
    <col min="7425" max="7425" width="7.33203125" style="4" customWidth="1"/>
    <col min="7426" max="7426" width="22.6640625" style="4" customWidth="1"/>
    <col min="7427" max="7427" width="23.5546875" style="4" customWidth="1"/>
    <col min="7428" max="7428" width="18.33203125" style="4" customWidth="1"/>
    <col min="7429" max="7429" width="21" style="4" customWidth="1"/>
    <col min="7430" max="7430" width="21.88671875" style="4" customWidth="1"/>
    <col min="7431" max="7431" width="17" style="4" customWidth="1"/>
    <col min="7432" max="7432" width="18.6640625" style="4" customWidth="1"/>
    <col min="7433" max="7433" width="19.88671875" style="4" customWidth="1"/>
    <col min="7434" max="7434" width="14.6640625" style="4" customWidth="1"/>
    <col min="7435" max="7435" width="29.88671875" style="4" customWidth="1"/>
    <col min="7436" max="7436" width="34.33203125" style="4" customWidth="1"/>
    <col min="7437" max="7437" width="27.109375" style="4" customWidth="1"/>
    <col min="7438" max="7438" width="36.88671875" style="4" customWidth="1"/>
    <col min="7439" max="7679" width="8.88671875" style="4"/>
    <col min="7680" max="7680" width="5.5546875" style="4" customWidth="1"/>
    <col min="7681" max="7681" width="7.33203125" style="4" customWidth="1"/>
    <col min="7682" max="7682" width="22.6640625" style="4" customWidth="1"/>
    <col min="7683" max="7683" width="23.5546875" style="4" customWidth="1"/>
    <col min="7684" max="7684" width="18.33203125" style="4" customWidth="1"/>
    <col min="7685" max="7685" width="21" style="4" customWidth="1"/>
    <col min="7686" max="7686" width="21.88671875" style="4" customWidth="1"/>
    <col min="7687" max="7687" width="17" style="4" customWidth="1"/>
    <col min="7688" max="7688" width="18.6640625" style="4" customWidth="1"/>
    <col min="7689" max="7689" width="19.88671875" style="4" customWidth="1"/>
    <col min="7690" max="7690" width="14.6640625" style="4" customWidth="1"/>
    <col min="7691" max="7691" width="29.88671875" style="4" customWidth="1"/>
    <col min="7692" max="7692" width="34.33203125" style="4" customWidth="1"/>
    <col min="7693" max="7693" width="27.109375" style="4" customWidth="1"/>
    <col min="7694" max="7694" width="36.88671875" style="4" customWidth="1"/>
    <col min="7695" max="7935" width="8.88671875" style="4"/>
    <col min="7936" max="7936" width="5.5546875" style="4" customWidth="1"/>
    <col min="7937" max="7937" width="7.33203125" style="4" customWidth="1"/>
    <col min="7938" max="7938" width="22.6640625" style="4" customWidth="1"/>
    <col min="7939" max="7939" width="23.5546875" style="4" customWidth="1"/>
    <col min="7940" max="7940" width="18.33203125" style="4" customWidth="1"/>
    <col min="7941" max="7941" width="21" style="4" customWidth="1"/>
    <col min="7942" max="7942" width="21.88671875" style="4" customWidth="1"/>
    <col min="7943" max="7943" width="17" style="4" customWidth="1"/>
    <col min="7944" max="7944" width="18.6640625" style="4" customWidth="1"/>
    <col min="7945" max="7945" width="19.88671875" style="4" customWidth="1"/>
    <col min="7946" max="7946" width="14.6640625" style="4" customWidth="1"/>
    <col min="7947" max="7947" width="29.88671875" style="4" customWidth="1"/>
    <col min="7948" max="7948" width="34.33203125" style="4" customWidth="1"/>
    <col min="7949" max="7949" width="27.109375" style="4" customWidth="1"/>
    <col min="7950" max="7950" width="36.88671875" style="4" customWidth="1"/>
    <col min="7951" max="8191" width="8.88671875" style="4"/>
    <col min="8192" max="8192" width="5.5546875" style="4" customWidth="1"/>
    <col min="8193" max="8193" width="7.33203125" style="4" customWidth="1"/>
    <col min="8194" max="8194" width="22.6640625" style="4" customWidth="1"/>
    <col min="8195" max="8195" width="23.5546875" style="4" customWidth="1"/>
    <col min="8196" max="8196" width="18.33203125" style="4" customWidth="1"/>
    <col min="8197" max="8197" width="21" style="4" customWidth="1"/>
    <col min="8198" max="8198" width="21.88671875" style="4" customWidth="1"/>
    <col min="8199" max="8199" width="17" style="4" customWidth="1"/>
    <col min="8200" max="8200" width="18.6640625" style="4" customWidth="1"/>
    <col min="8201" max="8201" width="19.88671875" style="4" customWidth="1"/>
    <col min="8202" max="8202" width="14.6640625" style="4" customWidth="1"/>
    <col min="8203" max="8203" width="29.88671875" style="4" customWidth="1"/>
    <col min="8204" max="8204" width="34.33203125" style="4" customWidth="1"/>
    <col min="8205" max="8205" width="27.109375" style="4" customWidth="1"/>
    <col min="8206" max="8206" width="36.88671875" style="4" customWidth="1"/>
    <col min="8207" max="8447" width="8.88671875" style="4"/>
    <col min="8448" max="8448" width="5.5546875" style="4" customWidth="1"/>
    <col min="8449" max="8449" width="7.33203125" style="4" customWidth="1"/>
    <col min="8450" max="8450" width="22.6640625" style="4" customWidth="1"/>
    <col min="8451" max="8451" width="23.5546875" style="4" customWidth="1"/>
    <col min="8452" max="8452" width="18.33203125" style="4" customWidth="1"/>
    <col min="8453" max="8453" width="21" style="4" customWidth="1"/>
    <col min="8454" max="8454" width="21.88671875" style="4" customWidth="1"/>
    <col min="8455" max="8455" width="17" style="4" customWidth="1"/>
    <col min="8456" max="8456" width="18.6640625" style="4" customWidth="1"/>
    <col min="8457" max="8457" width="19.88671875" style="4" customWidth="1"/>
    <col min="8458" max="8458" width="14.6640625" style="4" customWidth="1"/>
    <col min="8459" max="8459" width="29.88671875" style="4" customWidth="1"/>
    <col min="8460" max="8460" width="34.33203125" style="4" customWidth="1"/>
    <col min="8461" max="8461" width="27.109375" style="4" customWidth="1"/>
    <col min="8462" max="8462" width="36.88671875" style="4" customWidth="1"/>
    <col min="8463" max="8703" width="8.88671875" style="4"/>
    <col min="8704" max="8704" width="5.5546875" style="4" customWidth="1"/>
    <col min="8705" max="8705" width="7.33203125" style="4" customWidth="1"/>
    <col min="8706" max="8706" width="22.6640625" style="4" customWidth="1"/>
    <col min="8707" max="8707" width="23.5546875" style="4" customWidth="1"/>
    <col min="8708" max="8708" width="18.33203125" style="4" customWidth="1"/>
    <col min="8709" max="8709" width="21" style="4" customWidth="1"/>
    <col min="8710" max="8710" width="21.88671875" style="4" customWidth="1"/>
    <col min="8711" max="8711" width="17" style="4" customWidth="1"/>
    <col min="8712" max="8712" width="18.6640625" style="4" customWidth="1"/>
    <col min="8713" max="8713" width="19.88671875" style="4" customWidth="1"/>
    <col min="8714" max="8714" width="14.6640625" style="4" customWidth="1"/>
    <col min="8715" max="8715" width="29.88671875" style="4" customWidth="1"/>
    <col min="8716" max="8716" width="34.33203125" style="4" customWidth="1"/>
    <col min="8717" max="8717" width="27.109375" style="4" customWidth="1"/>
    <col min="8718" max="8718" width="36.88671875" style="4" customWidth="1"/>
    <col min="8719" max="8959" width="8.88671875" style="4"/>
    <col min="8960" max="8960" width="5.5546875" style="4" customWidth="1"/>
    <col min="8961" max="8961" width="7.33203125" style="4" customWidth="1"/>
    <col min="8962" max="8962" width="22.6640625" style="4" customWidth="1"/>
    <col min="8963" max="8963" width="23.5546875" style="4" customWidth="1"/>
    <col min="8964" max="8964" width="18.33203125" style="4" customWidth="1"/>
    <col min="8965" max="8965" width="21" style="4" customWidth="1"/>
    <col min="8966" max="8966" width="21.88671875" style="4" customWidth="1"/>
    <col min="8967" max="8967" width="17" style="4" customWidth="1"/>
    <col min="8968" max="8968" width="18.6640625" style="4" customWidth="1"/>
    <col min="8969" max="8969" width="19.88671875" style="4" customWidth="1"/>
    <col min="8970" max="8970" width="14.6640625" style="4" customWidth="1"/>
    <col min="8971" max="8971" width="29.88671875" style="4" customWidth="1"/>
    <col min="8972" max="8972" width="34.33203125" style="4" customWidth="1"/>
    <col min="8973" max="8973" width="27.109375" style="4" customWidth="1"/>
    <col min="8974" max="8974" width="36.88671875" style="4" customWidth="1"/>
    <col min="8975" max="9215" width="8.88671875" style="4"/>
    <col min="9216" max="9216" width="5.5546875" style="4" customWidth="1"/>
    <col min="9217" max="9217" width="7.33203125" style="4" customWidth="1"/>
    <col min="9218" max="9218" width="22.6640625" style="4" customWidth="1"/>
    <col min="9219" max="9219" width="23.5546875" style="4" customWidth="1"/>
    <col min="9220" max="9220" width="18.33203125" style="4" customWidth="1"/>
    <col min="9221" max="9221" width="21" style="4" customWidth="1"/>
    <col min="9222" max="9222" width="21.88671875" style="4" customWidth="1"/>
    <col min="9223" max="9223" width="17" style="4" customWidth="1"/>
    <col min="9224" max="9224" width="18.6640625" style="4" customWidth="1"/>
    <col min="9225" max="9225" width="19.88671875" style="4" customWidth="1"/>
    <col min="9226" max="9226" width="14.6640625" style="4" customWidth="1"/>
    <col min="9227" max="9227" width="29.88671875" style="4" customWidth="1"/>
    <col min="9228" max="9228" width="34.33203125" style="4" customWidth="1"/>
    <col min="9229" max="9229" width="27.109375" style="4" customWidth="1"/>
    <col min="9230" max="9230" width="36.88671875" style="4" customWidth="1"/>
    <col min="9231" max="9471" width="8.88671875" style="4"/>
    <col min="9472" max="9472" width="5.5546875" style="4" customWidth="1"/>
    <col min="9473" max="9473" width="7.33203125" style="4" customWidth="1"/>
    <col min="9474" max="9474" width="22.6640625" style="4" customWidth="1"/>
    <col min="9475" max="9475" width="23.5546875" style="4" customWidth="1"/>
    <col min="9476" max="9476" width="18.33203125" style="4" customWidth="1"/>
    <col min="9477" max="9477" width="21" style="4" customWidth="1"/>
    <col min="9478" max="9478" width="21.88671875" style="4" customWidth="1"/>
    <col min="9479" max="9479" width="17" style="4" customWidth="1"/>
    <col min="9480" max="9480" width="18.6640625" style="4" customWidth="1"/>
    <col min="9481" max="9481" width="19.88671875" style="4" customWidth="1"/>
    <col min="9482" max="9482" width="14.6640625" style="4" customWidth="1"/>
    <col min="9483" max="9483" width="29.88671875" style="4" customWidth="1"/>
    <col min="9484" max="9484" width="34.33203125" style="4" customWidth="1"/>
    <col min="9485" max="9485" width="27.109375" style="4" customWidth="1"/>
    <col min="9486" max="9486" width="36.88671875" style="4" customWidth="1"/>
    <col min="9487" max="9727" width="8.88671875" style="4"/>
    <col min="9728" max="9728" width="5.5546875" style="4" customWidth="1"/>
    <col min="9729" max="9729" width="7.33203125" style="4" customWidth="1"/>
    <col min="9730" max="9730" width="22.6640625" style="4" customWidth="1"/>
    <col min="9731" max="9731" width="23.5546875" style="4" customWidth="1"/>
    <col min="9732" max="9732" width="18.33203125" style="4" customWidth="1"/>
    <col min="9733" max="9733" width="21" style="4" customWidth="1"/>
    <col min="9734" max="9734" width="21.88671875" style="4" customWidth="1"/>
    <col min="9735" max="9735" width="17" style="4" customWidth="1"/>
    <col min="9736" max="9736" width="18.6640625" style="4" customWidth="1"/>
    <col min="9737" max="9737" width="19.88671875" style="4" customWidth="1"/>
    <col min="9738" max="9738" width="14.6640625" style="4" customWidth="1"/>
    <col min="9739" max="9739" width="29.88671875" style="4" customWidth="1"/>
    <col min="9740" max="9740" width="34.33203125" style="4" customWidth="1"/>
    <col min="9741" max="9741" width="27.109375" style="4" customWidth="1"/>
    <col min="9742" max="9742" width="36.88671875" style="4" customWidth="1"/>
    <col min="9743" max="9983" width="8.88671875" style="4"/>
    <col min="9984" max="9984" width="5.5546875" style="4" customWidth="1"/>
    <col min="9985" max="9985" width="7.33203125" style="4" customWidth="1"/>
    <col min="9986" max="9986" width="22.6640625" style="4" customWidth="1"/>
    <col min="9987" max="9987" width="23.5546875" style="4" customWidth="1"/>
    <col min="9988" max="9988" width="18.33203125" style="4" customWidth="1"/>
    <col min="9989" max="9989" width="21" style="4" customWidth="1"/>
    <col min="9990" max="9990" width="21.88671875" style="4" customWidth="1"/>
    <col min="9991" max="9991" width="17" style="4" customWidth="1"/>
    <col min="9992" max="9992" width="18.6640625" style="4" customWidth="1"/>
    <col min="9993" max="9993" width="19.88671875" style="4" customWidth="1"/>
    <col min="9994" max="9994" width="14.6640625" style="4" customWidth="1"/>
    <col min="9995" max="9995" width="29.88671875" style="4" customWidth="1"/>
    <col min="9996" max="9996" width="34.33203125" style="4" customWidth="1"/>
    <col min="9997" max="9997" width="27.109375" style="4" customWidth="1"/>
    <col min="9998" max="9998" width="36.88671875" style="4" customWidth="1"/>
    <col min="9999" max="10239" width="8.88671875" style="4"/>
    <col min="10240" max="10240" width="5.5546875" style="4" customWidth="1"/>
    <col min="10241" max="10241" width="7.33203125" style="4" customWidth="1"/>
    <col min="10242" max="10242" width="22.6640625" style="4" customWidth="1"/>
    <col min="10243" max="10243" width="23.5546875" style="4" customWidth="1"/>
    <col min="10244" max="10244" width="18.33203125" style="4" customWidth="1"/>
    <col min="10245" max="10245" width="21" style="4" customWidth="1"/>
    <col min="10246" max="10246" width="21.88671875" style="4" customWidth="1"/>
    <col min="10247" max="10247" width="17" style="4" customWidth="1"/>
    <col min="10248" max="10248" width="18.6640625" style="4" customWidth="1"/>
    <col min="10249" max="10249" width="19.88671875" style="4" customWidth="1"/>
    <col min="10250" max="10250" width="14.6640625" style="4" customWidth="1"/>
    <col min="10251" max="10251" width="29.88671875" style="4" customWidth="1"/>
    <col min="10252" max="10252" width="34.33203125" style="4" customWidth="1"/>
    <col min="10253" max="10253" width="27.109375" style="4" customWidth="1"/>
    <col min="10254" max="10254" width="36.88671875" style="4" customWidth="1"/>
    <col min="10255" max="10495" width="8.88671875" style="4"/>
    <col min="10496" max="10496" width="5.5546875" style="4" customWidth="1"/>
    <col min="10497" max="10497" width="7.33203125" style="4" customWidth="1"/>
    <col min="10498" max="10498" width="22.6640625" style="4" customWidth="1"/>
    <col min="10499" max="10499" width="23.5546875" style="4" customWidth="1"/>
    <col min="10500" max="10500" width="18.33203125" style="4" customWidth="1"/>
    <col min="10501" max="10501" width="21" style="4" customWidth="1"/>
    <col min="10502" max="10502" width="21.88671875" style="4" customWidth="1"/>
    <col min="10503" max="10503" width="17" style="4" customWidth="1"/>
    <col min="10504" max="10504" width="18.6640625" style="4" customWidth="1"/>
    <col min="10505" max="10505" width="19.88671875" style="4" customWidth="1"/>
    <col min="10506" max="10506" width="14.6640625" style="4" customWidth="1"/>
    <col min="10507" max="10507" width="29.88671875" style="4" customWidth="1"/>
    <col min="10508" max="10508" width="34.33203125" style="4" customWidth="1"/>
    <col min="10509" max="10509" width="27.109375" style="4" customWidth="1"/>
    <col min="10510" max="10510" width="36.88671875" style="4" customWidth="1"/>
    <col min="10511" max="10751" width="8.88671875" style="4"/>
    <col min="10752" max="10752" width="5.5546875" style="4" customWidth="1"/>
    <col min="10753" max="10753" width="7.33203125" style="4" customWidth="1"/>
    <col min="10754" max="10754" width="22.6640625" style="4" customWidth="1"/>
    <col min="10755" max="10755" width="23.5546875" style="4" customWidth="1"/>
    <col min="10756" max="10756" width="18.33203125" style="4" customWidth="1"/>
    <col min="10757" max="10757" width="21" style="4" customWidth="1"/>
    <col min="10758" max="10758" width="21.88671875" style="4" customWidth="1"/>
    <col min="10759" max="10759" width="17" style="4" customWidth="1"/>
    <col min="10760" max="10760" width="18.6640625" style="4" customWidth="1"/>
    <col min="10761" max="10761" width="19.88671875" style="4" customWidth="1"/>
    <col min="10762" max="10762" width="14.6640625" style="4" customWidth="1"/>
    <col min="10763" max="10763" width="29.88671875" style="4" customWidth="1"/>
    <col min="10764" max="10764" width="34.33203125" style="4" customWidth="1"/>
    <col min="10765" max="10765" width="27.109375" style="4" customWidth="1"/>
    <col min="10766" max="10766" width="36.88671875" style="4" customWidth="1"/>
    <col min="10767" max="11007" width="8.88671875" style="4"/>
    <col min="11008" max="11008" width="5.5546875" style="4" customWidth="1"/>
    <col min="11009" max="11009" width="7.33203125" style="4" customWidth="1"/>
    <col min="11010" max="11010" width="22.6640625" style="4" customWidth="1"/>
    <col min="11011" max="11011" width="23.5546875" style="4" customWidth="1"/>
    <col min="11012" max="11012" width="18.33203125" style="4" customWidth="1"/>
    <col min="11013" max="11013" width="21" style="4" customWidth="1"/>
    <col min="11014" max="11014" width="21.88671875" style="4" customWidth="1"/>
    <col min="11015" max="11015" width="17" style="4" customWidth="1"/>
    <col min="11016" max="11016" width="18.6640625" style="4" customWidth="1"/>
    <col min="11017" max="11017" width="19.88671875" style="4" customWidth="1"/>
    <col min="11018" max="11018" width="14.6640625" style="4" customWidth="1"/>
    <col min="11019" max="11019" width="29.88671875" style="4" customWidth="1"/>
    <col min="11020" max="11020" width="34.33203125" style="4" customWidth="1"/>
    <col min="11021" max="11021" width="27.109375" style="4" customWidth="1"/>
    <col min="11022" max="11022" width="36.88671875" style="4" customWidth="1"/>
    <col min="11023" max="11263" width="8.88671875" style="4"/>
    <col min="11264" max="11264" width="5.5546875" style="4" customWidth="1"/>
    <col min="11265" max="11265" width="7.33203125" style="4" customWidth="1"/>
    <col min="11266" max="11266" width="22.6640625" style="4" customWidth="1"/>
    <col min="11267" max="11267" width="23.5546875" style="4" customWidth="1"/>
    <col min="11268" max="11268" width="18.33203125" style="4" customWidth="1"/>
    <col min="11269" max="11269" width="21" style="4" customWidth="1"/>
    <col min="11270" max="11270" width="21.88671875" style="4" customWidth="1"/>
    <col min="11271" max="11271" width="17" style="4" customWidth="1"/>
    <col min="11272" max="11272" width="18.6640625" style="4" customWidth="1"/>
    <col min="11273" max="11273" width="19.88671875" style="4" customWidth="1"/>
    <col min="11274" max="11274" width="14.6640625" style="4" customWidth="1"/>
    <col min="11275" max="11275" width="29.88671875" style="4" customWidth="1"/>
    <col min="11276" max="11276" width="34.33203125" style="4" customWidth="1"/>
    <col min="11277" max="11277" width="27.109375" style="4" customWidth="1"/>
    <col min="11278" max="11278" width="36.88671875" style="4" customWidth="1"/>
    <col min="11279" max="11519" width="8.88671875" style="4"/>
    <col min="11520" max="11520" width="5.5546875" style="4" customWidth="1"/>
    <col min="11521" max="11521" width="7.33203125" style="4" customWidth="1"/>
    <col min="11522" max="11522" width="22.6640625" style="4" customWidth="1"/>
    <col min="11523" max="11523" width="23.5546875" style="4" customWidth="1"/>
    <col min="11524" max="11524" width="18.33203125" style="4" customWidth="1"/>
    <col min="11525" max="11525" width="21" style="4" customWidth="1"/>
    <col min="11526" max="11526" width="21.88671875" style="4" customWidth="1"/>
    <col min="11527" max="11527" width="17" style="4" customWidth="1"/>
    <col min="11528" max="11528" width="18.6640625" style="4" customWidth="1"/>
    <col min="11529" max="11529" width="19.88671875" style="4" customWidth="1"/>
    <col min="11530" max="11530" width="14.6640625" style="4" customWidth="1"/>
    <col min="11531" max="11531" width="29.88671875" style="4" customWidth="1"/>
    <col min="11532" max="11532" width="34.33203125" style="4" customWidth="1"/>
    <col min="11533" max="11533" width="27.109375" style="4" customWidth="1"/>
    <col min="11534" max="11534" width="36.88671875" style="4" customWidth="1"/>
    <col min="11535" max="11775" width="8.88671875" style="4"/>
    <col min="11776" max="11776" width="5.5546875" style="4" customWidth="1"/>
    <col min="11777" max="11777" width="7.33203125" style="4" customWidth="1"/>
    <col min="11778" max="11778" width="22.6640625" style="4" customWidth="1"/>
    <col min="11779" max="11779" width="23.5546875" style="4" customWidth="1"/>
    <col min="11780" max="11780" width="18.33203125" style="4" customWidth="1"/>
    <col min="11781" max="11781" width="21" style="4" customWidth="1"/>
    <col min="11782" max="11782" width="21.88671875" style="4" customWidth="1"/>
    <col min="11783" max="11783" width="17" style="4" customWidth="1"/>
    <col min="11784" max="11784" width="18.6640625" style="4" customWidth="1"/>
    <col min="11785" max="11785" width="19.88671875" style="4" customWidth="1"/>
    <col min="11786" max="11786" width="14.6640625" style="4" customWidth="1"/>
    <col min="11787" max="11787" width="29.88671875" style="4" customWidth="1"/>
    <col min="11788" max="11788" width="34.33203125" style="4" customWidth="1"/>
    <col min="11789" max="11789" width="27.109375" style="4" customWidth="1"/>
    <col min="11790" max="11790" width="36.88671875" style="4" customWidth="1"/>
    <col min="11791" max="12031" width="8.88671875" style="4"/>
    <col min="12032" max="12032" width="5.5546875" style="4" customWidth="1"/>
    <col min="12033" max="12033" width="7.33203125" style="4" customWidth="1"/>
    <col min="12034" max="12034" width="22.6640625" style="4" customWidth="1"/>
    <col min="12035" max="12035" width="23.5546875" style="4" customWidth="1"/>
    <col min="12036" max="12036" width="18.33203125" style="4" customWidth="1"/>
    <col min="12037" max="12037" width="21" style="4" customWidth="1"/>
    <col min="12038" max="12038" width="21.88671875" style="4" customWidth="1"/>
    <col min="12039" max="12039" width="17" style="4" customWidth="1"/>
    <col min="12040" max="12040" width="18.6640625" style="4" customWidth="1"/>
    <col min="12041" max="12041" width="19.88671875" style="4" customWidth="1"/>
    <col min="12042" max="12042" width="14.6640625" style="4" customWidth="1"/>
    <col min="12043" max="12043" width="29.88671875" style="4" customWidth="1"/>
    <col min="12044" max="12044" width="34.33203125" style="4" customWidth="1"/>
    <col min="12045" max="12045" width="27.109375" style="4" customWidth="1"/>
    <col min="12046" max="12046" width="36.88671875" style="4" customWidth="1"/>
    <col min="12047" max="12287" width="8.88671875" style="4"/>
    <col min="12288" max="12288" width="5.5546875" style="4" customWidth="1"/>
    <col min="12289" max="12289" width="7.33203125" style="4" customWidth="1"/>
    <col min="12290" max="12290" width="22.6640625" style="4" customWidth="1"/>
    <col min="12291" max="12291" width="23.5546875" style="4" customWidth="1"/>
    <col min="12292" max="12292" width="18.33203125" style="4" customWidth="1"/>
    <col min="12293" max="12293" width="21" style="4" customWidth="1"/>
    <col min="12294" max="12294" width="21.88671875" style="4" customWidth="1"/>
    <col min="12295" max="12295" width="17" style="4" customWidth="1"/>
    <col min="12296" max="12296" width="18.6640625" style="4" customWidth="1"/>
    <col min="12297" max="12297" width="19.88671875" style="4" customWidth="1"/>
    <col min="12298" max="12298" width="14.6640625" style="4" customWidth="1"/>
    <col min="12299" max="12299" width="29.88671875" style="4" customWidth="1"/>
    <col min="12300" max="12300" width="34.33203125" style="4" customWidth="1"/>
    <col min="12301" max="12301" width="27.109375" style="4" customWidth="1"/>
    <col min="12302" max="12302" width="36.88671875" style="4" customWidth="1"/>
    <col min="12303" max="12543" width="8.88671875" style="4"/>
    <col min="12544" max="12544" width="5.5546875" style="4" customWidth="1"/>
    <col min="12545" max="12545" width="7.33203125" style="4" customWidth="1"/>
    <col min="12546" max="12546" width="22.6640625" style="4" customWidth="1"/>
    <col min="12547" max="12547" width="23.5546875" style="4" customWidth="1"/>
    <col min="12548" max="12548" width="18.33203125" style="4" customWidth="1"/>
    <col min="12549" max="12549" width="21" style="4" customWidth="1"/>
    <col min="12550" max="12550" width="21.88671875" style="4" customWidth="1"/>
    <col min="12551" max="12551" width="17" style="4" customWidth="1"/>
    <col min="12552" max="12552" width="18.6640625" style="4" customWidth="1"/>
    <col min="12553" max="12553" width="19.88671875" style="4" customWidth="1"/>
    <col min="12554" max="12554" width="14.6640625" style="4" customWidth="1"/>
    <col min="12555" max="12555" width="29.88671875" style="4" customWidth="1"/>
    <col min="12556" max="12556" width="34.33203125" style="4" customWidth="1"/>
    <col min="12557" max="12557" width="27.109375" style="4" customWidth="1"/>
    <col min="12558" max="12558" width="36.88671875" style="4" customWidth="1"/>
    <col min="12559" max="12799" width="8.88671875" style="4"/>
    <col min="12800" max="12800" width="5.5546875" style="4" customWidth="1"/>
    <col min="12801" max="12801" width="7.33203125" style="4" customWidth="1"/>
    <col min="12802" max="12802" width="22.6640625" style="4" customWidth="1"/>
    <col min="12803" max="12803" width="23.5546875" style="4" customWidth="1"/>
    <col min="12804" max="12804" width="18.33203125" style="4" customWidth="1"/>
    <col min="12805" max="12805" width="21" style="4" customWidth="1"/>
    <col min="12806" max="12806" width="21.88671875" style="4" customWidth="1"/>
    <col min="12807" max="12807" width="17" style="4" customWidth="1"/>
    <col min="12808" max="12808" width="18.6640625" style="4" customWidth="1"/>
    <col min="12809" max="12809" width="19.88671875" style="4" customWidth="1"/>
    <col min="12810" max="12810" width="14.6640625" style="4" customWidth="1"/>
    <col min="12811" max="12811" width="29.88671875" style="4" customWidth="1"/>
    <col min="12812" max="12812" width="34.33203125" style="4" customWidth="1"/>
    <col min="12813" max="12813" width="27.109375" style="4" customWidth="1"/>
    <col min="12814" max="12814" width="36.88671875" style="4" customWidth="1"/>
    <col min="12815" max="13055" width="8.88671875" style="4"/>
    <col min="13056" max="13056" width="5.5546875" style="4" customWidth="1"/>
    <col min="13057" max="13057" width="7.33203125" style="4" customWidth="1"/>
    <col min="13058" max="13058" width="22.6640625" style="4" customWidth="1"/>
    <col min="13059" max="13059" width="23.5546875" style="4" customWidth="1"/>
    <col min="13060" max="13060" width="18.33203125" style="4" customWidth="1"/>
    <col min="13061" max="13061" width="21" style="4" customWidth="1"/>
    <col min="13062" max="13062" width="21.88671875" style="4" customWidth="1"/>
    <col min="13063" max="13063" width="17" style="4" customWidth="1"/>
    <col min="13064" max="13064" width="18.6640625" style="4" customWidth="1"/>
    <col min="13065" max="13065" width="19.88671875" style="4" customWidth="1"/>
    <col min="13066" max="13066" width="14.6640625" style="4" customWidth="1"/>
    <col min="13067" max="13067" width="29.88671875" style="4" customWidth="1"/>
    <col min="13068" max="13068" width="34.33203125" style="4" customWidth="1"/>
    <col min="13069" max="13069" width="27.109375" style="4" customWidth="1"/>
    <col min="13070" max="13070" width="36.88671875" style="4" customWidth="1"/>
    <col min="13071" max="13311" width="8.88671875" style="4"/>
    <col min="13312" max="13312" width="5.5546875" style="4" customWidth="1"/>
    <col min="13313" max="13313" width="7.33203125" style="4" customWidth="1"/>
    <col min="13314" max="13314" width="22.6640625" style="4" customWidth="1"/>
    <col min="13315" max="13315" width="23.5546875" style="4" customWidth="1"/>
    <col min="13316" max="13316" width="18.33203125" style="4" customWidth="1"/>
    <col min="13317" max="13317" width="21" style="4" customWidth="1"/>
    <col min="13318" max="13318" width="21.88671875" style="4" customWidth="1"/>
    <col min="13319" max="13319" width="17" style="4" customWidth="1"/>
    <col min="13320" max="13320" width="18.6640625" style="4" customWidth="1"/>
    <col min="13321" max="13321" width="19.88671875" style="4" customWidth="1"/>
    <col min="13322" max="13322" width="14.6640625" style="4" customWidth="1"/>
    <col min="13323" max="13323" width="29.88671875" style="4" customWidth="1"/>
    <col min="13324" max="13324" width="34.33203125" style="4" customWidth="1"/>
    <col min="13325" max="13325" width="27.109375" style="4" customWidth="1"/>
    <col min="13326" max="13326" width="36.88671875" style="4" customWidth="1"/>
    <col min="13327" max="13567" width="8.88671875" style="4"/>
    <col min="13568" max="13568" width="5.5546875" style="4" customWidth="1"/>
    <col min="13569" max="13569" width="7.33203125" style="4" customWidth="1"/>
    <col min="13570" max="13570" width="22.6640625" style="4" customWidth="1"/>
    <col min="13571" max="13571" width="23.5546875" style="4" customWidth="1"/>
    <col min="13572" max="13572" width="18.33203125" style="4" customWidth="1"/>
    <col min="13573" max="13573" width="21" style="4" customWidth="1"/>
    <col min="13574" max="13574" width="21.88671875" style="4" customWidth="1"/>
    <col min="13575" max="13575" width="17" style="4" customWidth="1"/>
    <col min="13576" max="13576" width="18.6640625" style="4" customWidth="1"/>
    <col min="13577" max="13577" width="19.88671875" style="4" customWidth="1"/>
    <col min="13578" max="13578" width="14.6640625" style="4" customWidth="1"/>
    <col min="13579" max="13579" width="29.88671875" style="4" customWidth="1"/>
    <col min="13580" max="13580" width="34.33203125" style="4" customWidth="1"/>
    <col min="13581" max="13581" width="27.109375" style="4" customWidth="1"/>
    <col min="13582" max="13582" width="36.88671875" style="4" customWidth="1"/>
    <col min="13583" max="13823" width="8.88671875" style="4"/>
    <col min="13824" max="13824" width="5.5546875" style="4" customWidth="1"/>
    <col min="13825" max="13825" width="7.33203125" style="4" customWidth="1"/>
    <col min="13826" max="13826" width="22.6640625" style="4" customWidth="1"/>
    <col min="13827" max="13827" width="23.5546875" style="4" customWidth="1"/>
    <col min="13828" max="13828" width="18.33203125" style="4" customWidth="1"/>
    <col min="13829" max="13829" width="21" style="4" customWidth="1"/>
    <col min="13830" max="13830" width="21.88671875" style="4" customWidth="1"/>
    <col min="13831" max="13831" width="17" style="4" customWidth="1"/>
    <col min="13832" max="13832" width="18.6640625" style="4" customWidth="1"/>
    <col min="13833" max="13833" width="19.88671875" style="4" customWidth="1"/>
    <col min="13834" max="13834" width="14.6640625" style="4" customWidth="1"/>
    <col min="13835" max="13835" width="29.88671875" style="4" customWidth="1"/>
    <col min="13836" max="13836" width="34.33203125" style="4" customWidth="1"/>
    <col min="13837" max="13837" width="27.109375" style="4" customWidth="1"/>
    <col min="13838" max="13838" width="36.88671875" style="4" customWidth="1"/>
    <col min="13839" max="14079" width="8.88671875" style="4"/>
    <col min="14080" max="14080" width="5.5546875" style="4" customWidth="1"/>
    <col min="14081" max="14081" width="7.33203125" style="4" customWidth="1"/>
    <col min="14082" max="14082" width="22.6640625" style="4" customWidth="1"/>
    <col min="14083" max="14083" width="23.5546875" style="4" customWidth="1"/>
    <col min="14084" max="14084" width="18.33203125" style="4" customWidth="1"/>
    <col min="14085" max="14085" width="21" style="4" customWidth="1"/>
    <col min="14086" max="14086" width="21.88671875" style="4" customWidth="1"/>
    <col min="14087" max="14087" width="17" style="4" customWidth="1"/>
    <col min="14088" max="14088" width="18.6640625" style="4" customWidth="1"/>
    <col min="14089" max="14089" width="19.88671875" style="4" customWidth="1"/>
    <col min="14090" max="14090" width="14.6640625" style="4" customWidth="1"/>
    <col min="14091" max="14091" width="29.88671875" style="4" customWidth="1"/>
    <col min="14092" max="14092" width="34.33203125" style="4" customWidth="1"/>
    <col min="14093" max="14093" width="27.109375" style="4" customWidth="1"/>
    <col min="14094" max="14094" width="36.88671875" style="4" customWidth="1"/>
    <col min="14095" max="14335" width="8.88671875" style="4"/>
    <col min="14336" max="14336" width="5.5546875" style="4" customWidth="1"/>
    <col min="14337" max="14337" width="7.33203125" style="4" customWidth="1"/>
    <col min="14338" max="14338" width="22.6640625" style="4" customWidth="1"/>
    <col min="14339" max="14339" width="23.5546875" style="4" customWidth="1"/>
    <col min="14340" max="14340" width="18.33203125" style="4" customWidth="1"/>
    <col min="14341" max="14341" width="21" style="4" customWidth="1"/>
    <col min="14342" max="14342" width="21.88671875" style="4" customWidth="1"/>
    <col min="14343" max="14343" width="17" style="4" customWidth="1"/>
    <col min="14344" max="14344" width="18.6640625" style="4" customWidth="1"/>
    <col min="14345" max="14345" width="19.88671875" style="4" customWidth="1"/>
    <col min="14346" max="14346" width="14.6640625" style="4" customWidth="1"/>
    <col min="14347" max="14347" width="29.88671875" style="4" customWidth="1"/>
    <col min="14348" max="14348" width="34.33203125" style="4" customWidth="1"/>
    <col min="14349" max="14349" width="27.109375" style="4" customWidth="1"/>
    <col min="14350" max="14350" width="36.88671875" style="4" customWidth="1"/>
    <col min="14351" max="14591" width="8.88671875" style="4"/>
    <col min="14592" max="14592" width="5.5546875" style="4" customWidth="1"/>
    <col min="14593" max="14593" width="7.33203125" style="4" customWidth="1"/>
    <col min="14594" max="14594" width="22.6640625" style="4" customWidth="1"/>
    <col min="14595" max="14595" width="23.5546875" style="4" customWidth="1"/>
    <col min="14596" max="14596" width="18.33203125" style="4" customWidth="1"/>
    <col min="14597" max="14597" width="21" style="4" customWidth="1"/>
    <col min="14598" max="14598" width="21.88671875" style="4" customWidth="1"/>
    <col min="14599" max="14599" width="17" style="4" customWidth="1"/>
    <col min="14600" max="14600" width="18.6640625" style="4" customWidth="1"/>
    <col min="14601" max="14601" width="19.88671875" style="4" customWidth="1"/>
    <col min="14602" max="14602" width="14.6640625" style="4" customWidth="1"/>
    <col min="14603" max="14603" width="29.88671875" style="4" customWidth="1"/>
    <col min="14604" max="14604" width="34.33203125" style="4" customWidth="1"/>
    <col min="14605" max="14605" width="27.109375" style="4" customWidth="1"/>
    <col min="14606" max="14606" width="36.88671875" style="4" customWidth="1"/>
    <col min="14607" max="14847" width="8.88671875" style="4"/>
    <col min="14848" max="14848" width="5.5546875" style="4" customWidth="1"/>
    <col min="14849" max="14849" width="7.33203125" style="4" customWidth="1"/>
    <col min="14850" max="14850" width="22.6640625" style="4" customWidth="1"/>
    <col min="14851" max="14851" width="23.5546875" style="4" customWidth="1"/>
    <col min="14852" max="14852" width="18.33203125" style="4" customWidth="1"/>
    <col min="14853" max="14853" width="21" style="4" customWidth="1"/>
    <col min="14854" max="14854" width="21.88671875" style="4" customWidth="1"/>
    <col min="14855" max="14855" width="17" style="4" customWidth="1"/>
    <col min="14856" max="14856" width="18.6640625" style="4" customWidth="1"/>
    <col min="14857" max="14857" width="19.88671875" style="4" customWidth="1"/>
    <col min="14858" max="14858" width="14.6640625" style="4" customWidth="1"/>
    <col min="14859" max="14859" width="29.88671875" style="4" customWidth="1"/>
    <col min="14860" max="14860" width="34.33203125" style="4" customWidth="1"/>
    <col min="14861" max="14861" width="27.109375" style="4" customWidth="1"/>
    <col min="14862" max="14862" width="36.88671875" style="4" customWidth="1"/>
    <col min="14863" max="15103" width="8.88671875" style="4"/>
    <col min="15104" max="15104" width="5.5546875" style="4" customWidth="1"/>
    <col min="15105" max="15105" width="7.33203125" style="4" customWidth="1"/>
    <col min="15106" max="15106" width="22.6640625" style="4" customWidth="1"/>
    <col min="15107" max="15107" width="23.5546875" style="4" customWidth="1"/>
    <col min="15108" max="15108" width="18.33203125" style="4" customWidth="1"/>
    <col min="15109" max="15109" width="21" style="4" customWidth="1"/>
    <col min="15110" max="15110" width="21.88671875" style="4" customWidth="1"/>
    <col min="15111" max="15111" width="17" style="4" customWidth="1"/>
    <col min="15112" max="15112" width="18.6640625" style="4" customWidth="1"/>
    <col min="15113" max="15113" width="19.88671875" style="4" customWidth="1"/>
    <col min="15114" max="15114" width="14.6640625" style="4" customWidth="1"/>
    <col min="15115" max="15115" width="29.88671875" style="4" customWidth="1"/>
    <col min="15116" max="15116" width="34.33203125" style="4" customWidth="1"/>
    <col min="15117" max="15117" width="27.109375" style="4" customWidth="1"/>
    <col min="15118" max="15118" width="36.88671875" style="4" customWidth="1"/>
    <col min="15119" max="15359" width="8.88671875" style="4"/>
    <col min="15360" max="15360" width="5.5546875" style="4" customWidth="1"/>
    <col min="15361" max="15361" width="7.33203125" style="4" customWidth="1"/>
    <col min="15362" max="15362" width="22.6640625" style="4" customWidth="1"/>
    <col min="15363" max="15363" width="23.5546875" style="4" customWidth="1"/>
    <col min="15364" max="15364" width="18.33203125" style="4" customWidth="1"/>
    <col min="15365" max="15365" width="21" style="4" customWidth="1"/>
    <col min="15366" max="15366" width="21.88671875" style="4" customWidth="1"/>
    <col min="15367" max="15367" width="17" style="4" customWidth="1"/>
    <col min="15368" max="15368" width="18.6640625" style="4" customWidth="1"/>
    <col min="15369" max="15369" width="19.88671875" style="4" customWidth="1"/>
    <col min="15370" max="15370" width="14.6640625" style="4" customWidth="1"/>
    <col min="15371" max="15371" width="29.88671875" style="4" customWidth="1"/>
    <col min="15372" max="15372" width="34.33203125" style="4" customWidth="1"/>
    <col min="15373" max="15373" width="27.109375" style="4" customWidth="1"/>
    <col min="15374" max="15374" width="36.88671875" style="4" customWidth="1"/>
    <col min="15375" max="15615" width="8.88671875" style="4"/>
    <col min="15616" max="15616" width="5.5546875" style="4" customWidth="1"/>
    <col min="15617" max="15617" width="7.33203125" style="4" customWidth="1"/>
    <col min="15618" max="15618" width="22.6640625" style="4" customWidth="1"/>
    <col min="15619" max="15619" width="23.5546875" style="4" customWidth="1"/>
    <col min="15620" max="15620" width="18.33203125" style="4" customWidth="1"/>
    <col min="15621" max="15621" width="21" style="4" customWidth="1"/>
    <col min="15622" max="15622" width="21.88671875" style="4" customWidth="1"/>
    <col min="15623" max="15623" width="17" style="4" customWidth="1"/>
    <col min="15624" max="15624" width="18.6640625" style="4" customWidth="1"/>
    <col min="15625" max="15625" width="19.88671875" style="4" customWidth="1"/>
    <col min="15626" max="15626" width="14.6640625" style="4" customWidth="1"/>
    <col min="15627" max="15627" width="29.88671875" style="4" customWidth="1"/>
    <col min="15628" max="15628" width="34.33203125" style="4" customWidth="1"/>
    <col min="15629" max="15629" width="27.109375" style="4" customWidth="1"/>
    <col min="15630" max="15630" width="36.88671875" style="4" customWidth="1"/>
    <col min="15631" max="15871" width="8.88671875" style="4"/>
    <col min="15872" max="15872" width="5.5546875" style="4" customWidth="1"/>
    <col min="15873" max="15873" width="7.33203125" style="4" customWidth="1"/>
    <col min="15874" max="15874" width="22.6640625" style="4" customWidth="1"/>
    <col min="15875" max="15875" width="23.5546875" style="4" customWidth="1"/>
    <col min="15876" max="15876" width="18.33203125" style="4" customWidth="1"/>
    <col min="15877" max="15877" width="21" style="4" customWidth="1"/>
    <col min="15878" max="15878" width="21.88671875" style="4" customWidth="1"/>
    <col min="15879" max="15879" width="17" style="4" customWidth="1"/>
    <col min="15880" max="15880" width="18.6640625" style="4" customWidth="1"/>
    <col min="15881" max="15881" width="19.88671875" style="4" customWidth="1"/>
    <col min="15882" max="15882" width="14.6640625" style="4" customWidth="1"/>
    <col min="15883" max="15883" width="29.88671875" style="4" customWidth="1"/>
    <col min="15884" max="15884" width="34.33203125" style="4" customWidth="1"/>
    <col min="15885" max="15885" width="27.109375" style="4" customWidth="1"/>
    <col min="15886" max="15886" width="36.88671875" style="4" customWidth="1"/>
    <col min="15887" max="16127" width="8.88671875" style="4"/>
    <col min="16128" max="16128" width="5.5546875" style="4" customWidth="1"/>
    <col min="16129" max="16129" width="7.33203125" style="4" customWidth="1"/>
    <col min="16130" max="16130" width="22.6640625" style="4" customWidth="1"/>
    <col min="16131" max="16131" width="23.5546875" style="4" customWidth="1"/>
    <col min="16132" max="16132" width="18.33203125" style="4" customWidth="1"/>
    <col min="16133" max="16133" width="21" style="4" customWidth="1"/>
    <col min="16134" max="16134" width="21.88671875" style="4" customWidth="1"/>
    <col min="16135" max="16135" width="17" style="4" customWidth="1"/>
    <col min="16136" max="16136" width="18.6640625" style="4" customWidth="1"/>
    <col min="16137" max="16137" width="19.88671875" style="4" customWidth="1"/>
    <col min="16138" max="16138" width="14.6640625" style="4" customWidth="1"/>
    <col min="16139" max="16139" width="29.88671875" style="4" customWidth="1"/>
    <col min="16140" max="16140" width="34.33203125" style="4" customWidth="1"/>
    <col min="16141" max="16141" width="27.109375" style="4" customWidth="1"/>
    <col min="16142" max="16142" width="36.88671875" style="4" customWidth="1"/>
    <col min="16143" max="16383" width="8.88671875" style="4"/>
    <col min="16384" max="16384" width="9.109375" style="40" customWidth="1"/>
  </cols>
  <sheetData>
    <row r="1" spans="1:16" s="48" customFormat="1" ht="42" customHeight="1" x14ac:dyDescent="0.3">
      <c r="A1" s="289" t="s">
        <v>542</v>
      </c>
      <c r="B1" s="290"/>
      <c r="C1" s="290"/>
      <c r="D1" s="290"/>
      <c r="E1" s="290"/>
      <c r="F1" s="290"/>
      <c r="G1" s="396"/>
      <c r="H1" s="290"/>
      <c r="I1" s="288" t="s">
        <v>528</v>
      </c>
      <c r="J1" s="290"/>
      <c r="K1" s="45"/>
      <c r="L1" s="45"/>
      <c r="M1" s="46"/>
      <c r="N1" s="47"/>
      <c r="O1" s="47"/>
      <c r="P1" s="47"/>
    </row>
    <row r="2" spans="1:16" s="48" customFormat="1" ht="19.2" customHeight="1" x14ac:dyDescent="0.3">
      <c r="A2" s="289" t="s">
        <v>545</v>
      </c>
      <c r="B2" s="290"/>
      <c r="C2" s="290"/>
      <c r="D2" s="290"/>
      <c r="E2" s="290"/>
      <c r="F2" s="290"/>
      <c r="G2" s="290"/>
      <c r="H2" s="290"/>
      <c r="I2" s="290"/>
      <c r="J2" s="290"/>
      <c r="K2" s="47"/>
      <c r="L2" s="47"/>
      <c r="M2" s="47"/>
      <c r="N2" s="47"/>
      <c r="O2" s="47"/>
      <c r="P2" s="47"/>
    </row>
    <row r="3" spans="1:16" s="50" customFormat="1" ht="18.75" customHeight="1" x14ac:dyDescent="0.3">
      <c r="A3" s="290"/>
      <c r="B3" s="397"/>
      <c r="C3" s="397"/>
      <c r="D3" s="397"/>
      <c r="E3" s="397"/>
      <c r="F3" s="397"/>
      <c r="G3" s="397"/>
      <c r="H3" s="397"/>
      <c r="I3" s="397"/>
      <c r="J3" s="397"/>
      <c r="K3" s="49"/>
      <c r="L3" s="49"/>
      <c r="M3" s="49"/>
      <c r="N3" s="49"/>
      <c r="O3" s="49"/>
      <c r="P3" s="49"/>
    </row>
    <row r="4" spans="1:16" s="50" customFormat="1" ht="18.75" customHeight="1" x14ac:dyDescent="0.3">
      <c r="A4" s="794" t="s">
        <v>67</v>
      </c>
      <c r="B4" s="794"/>
      <c r="C4" s="794"/>
      <c r="D4" s="794"/>
      <c r="E4" s="794"/>
      <c r="F4" s="794"/>
      <c r="G4" s="794"/>
      <c r="H4" s="397"/>
      <c r="I4" s="397"/>
      <c r="J4" s="397"/>
      <c r="K4" s="49"/>
      <c r="L4" s="49"/>
      <c r="M4" s="49"/>
      <c r="N4" s="49"/>
      <c r="O4" s="49"/>
      <c r="P4" s="49"/>
    </row>
    <row r="5" spans="1:16" s="50" customFormat="1" ht="29.25" customHeight="1" x14ac:dyDescent="0.3">
      <c r="A5" s="290"/>
      <c r="B5" s="398"/>
      <c r="C5" s="398"/>
      <c r="D5" s="398"/>
      <c r="E5" s="398"/>
      <c r="F5" s="398"/>
      <c r="G5" s="398"/>
      <c r="H5" s="398"/>
      <c r="I5" s="398"/>
      <c r="J5" s="398"/>
      <c r="K5" s="49"/>
      <c r="L5" s="49"/>
      <c r="M5" s="49"/>
      <c r="N5" s="49"/>
      <c r="O5" s="49"/>
      <c r="P5" s="49"/>
    </row>
    <row r="6" spans="1:16" s="50" customFormat="1" ht="18.75" customHeight="1" x14ac:dyDescent="0.3">
      <c r="A6" s="290"/>
      <c r="B6" s="399"/>
      <c r="C6" s="399"/>
      <c r="D6" s="290"/>
      <c r="E6" s="399"/>
      <c r="F6" s="399"/>
      <c r="G6" s="400" t="s">
        <v>4</v>
      </c>
      <c r="H6" s="290"/>
      <c r="I6" s="399"/>
      <c r="J6" s="399"/>
      <c r="K6" s="49"/>
      <c r="L6" s="49"/>
      <c r="M6" s="49"/>
      <c r="N6" s="49"/>
      <c r="O6" s="49"/>
      <c r="P6" s="49"/>
    </row>
    <row r="7" spans="1:16" s="50" customFormat="1" ht="33.75" customHeight="1" x14ac:dyDescent="0.25">
      <c r="A7" s="795" t="s">
        <v>9</v>
      </c>
      <c r="B7" s="795" t="s">
        <v>10</v>
      </c>
      <c r="C7" s="795" t="s">
        <v>1364</v>
      </c>
      <c r="D7" s="795" t="s">
        <v>1365</v>
      </c>
      <c r="E7" s="795" t="s">
        <v>1366</v>
      </c>
      <c r="F7" s="797" t="s">
        <v>1367</v>
      </c>
      <c r="G7" s="798"/>
      <c r="H7" s="799" t="s">
        <v>1368</v>
      </c>
      <c r="I7" s="401"/>
      <c r="J7" s="401"/>
      <c r="K7" s="49"/>
      <c r="L7" s="49"/>
      <c r="M7" s="49"/>
      <c r="N7" s="49"/>
      <c r="O7" s="49"/>
      <c r="P7" s="49"/>
    </row>
    <row r="8" spans="1:16" s="50" customFormat="1" ht="31.95" customHeight="1" x14ac:dyDescent="0.25">
      <c r="A8" s="796"/>
      <c r="B8" s="796"/>
      <c r="C8" s="796"/>
      <c r="D8" s="796"/>
      <c r="E8" s="796"/>
      <c r="F8" s="263" t="s">
        <v>1</v>
      </c>
      <c r="G8" s="402" t="s">
        <v>63</v>
      </c>
      <c r="H8" s="800"/>
      <c r="I8" s="403"/>
      <c r="J8" s="403"/>
      <c r="K8" s="49"/>
      <c r="L8" s="49"/>
      <c r="M8" s="49"/>
      <c r="N8" s="49"/>
      <c r="O8" s="49"/>
      <c r="P8" s="49"/>
    </row>
    <row r="9" spans="1:16" s="50" customFormat="1" ht="18.75" customHeight="1" x14ac:dyDescent="0.25">
      <c r="A9" s="404" t="s">
        <v>73</v>
      </c>
      <c r="B9" s="405" t="s">
        <v>60</v>
      </c>
      <c r="C9" s="272"/>
      <c r="D9" s="272"/>
      <c r="E9" s="406"/>
      <c r="F9" s="407"/>
      <c r="G9" s="272"/>
      <c r="H9" s="408"/>
      <c r="I9" s="409"/>
      <c r="J9" s="409"/>
      <c r="K9" s="49"/>
      <c r="L9" s="49"/>
      <c r="M9" s="49"/>
      <c r="N9" s="49"/>
      <c r="O9" s="49"/>
      <c r="P9" s="49"/>
    </row>
    <row r="10" spans="1:16" s="40" customFormat="1" x14ac:dyDescent="0.3">
      <c r="A10" s="404" t="s">
        <v>74</v>
      </c>
      <c r="B10" s="405" t="s">
        <v>61</v>
      </c>
      <c r="C10" s="272" t="s">
        <v>733</v>
      </c>
      <c r="D10" s="272"/>
      <c r="E10" s="272"/>
      <c r="F10" s="272"/>
      <c r="G10" s="272"/>
      <c r="H10" s="408"/>
      <c r="I10" s="409"/>
      <c r="J10" s="409"/>
    </row>
    <row r="11" spans="1:16" s="40" customFormat="1" ht="20.25" customHeight="1" x14ac:dyDescent="0.3">
      <c r="A11" s="404" t="s">
        <v>75</v>
      </c>
      <c r="B11" s="405" t="s">
        <v>56</v>
      </c>
      <c r="C11" s="272"/>
      <c r="D11" s="272"/>
      <c r="E11" s="272"/>
      <c r="F11" s="272"/>
      <c r="G11" s="272"/>
      <c r="H11" s="408"/>
      <c r="I11" s="409"/>
      <c r="J11" s="409"/>
    </row>
    <row r="12" spans="1:16" s="40" customFormat="1" x14ac:dyDescent="0.3">
      <c r="A12" s="404" t="s">
        <v>76</v>
      </c>
      <c r="B12" s="405" t="s">
        <v>57</v>
      </c>
      <c r="C12" s="272"/>
      <c r="D12" s="272"/>
      <c r="E12" s="272"/>
      <c r="F12" s="272"/>
      <c r="G12" s="410"/>
      <c r="H12" s="408"/>
      <c r="I12" s="409"/>
      <c r="J12" s="409"/>
    </row>
    <row r="13" spans="1:16" s="40" customFormat="1" x14ac:dyDescent="0.3">
      <c r="A13" s="404" t="s">
        <v>77</v>
      </c>
      <c r="B13" s="405" t="s">
        <v>58</v>
      </c>
      <c r="C13" s="272">
        <v>6588000</v>
      </c>
      <c r="D13" s="272">
        <v>3505524</v>
      </c>
      <c r="E13" s="272">
        <v>6388000</v>
      </c>
      <c r="F13" s="272">
        <v>2500000</v>
      </c>
      <c r="G13" s="410">
        <v>2199000</v>
      </c>
      <c r="H13" s="411">
        <f>G13/F13</f>
        <v>0.87960000000000005</v>
      </c>
      <c r="I13" s="409"/>
      <c r="J13" s="409"/>
    </row>
    <row r="14" spans="1:16" s="40" customFormat="1" x14ac:dyDescent="0.3">
      <c r="A14" s="404" t="s">
        <v>78</v>
      </c>
      <c r="B14" s="405" t="s">
        <v>59</v>
      </c>
      <c r="C14" s="272">
        <v>5052000</v>
      </c>
      <c r="D14" s="272">
        <v>4278818</v>
      </c>
      <c r="E14" s="272">
        <v>5172000</v>
      </c>
      <c r="F14" s="272">
        <v>1500000</v>
      </c>
      <c r="G14" s="410">
        <v>3431000</v>
      </c>
      <c r="H14" s="411">
        <f>G14/F14</f>
        <v>2.2873333333333332</v>
      </c>
      <c r="I14" s="409"/>
      <c r="J14" s="409"/>
    </row>
    <row r="15" spans="1:16" s="40" customFormat="1" x14ac:dyDescent="0.3">
      <c r="A15" s="404" t="s">
        <v>79</v>
      </c>
      <c r="B15" s="405" t="s">
        <v>68</v>
      </c>
      <c r="C15" s="272">
        <v>1700000</v>
      </c>
      <c r="D15" s="272">
        <v>1700000</v>
      </c>
      <c r="E15" s="272">
        <v>1700000</v>
      </c>
      <c r="F15" s="272">
        <v>0</v>
      </c>
      <c r="G15" s="410">
        <v>0</v>
      </c>
      <c r="H15" s="411">
        <v>0</v>
      </c>
      <c r="I15" s="409"/>
      <c r="J15" s="409"/>
    </row>
    <row r="16" spans="1:16" s="40" customFormat="1" x14ac:dyDescent="0.3">
      <c r="A16" s="290"/>
      <c r="B16" s="290"/>
      <c r="C16" s="290"/>
      <c r="D16" s="290"/>
      <c r="E16" s="290"/>
      <c r="F16" s="290"/>
      <c r="G16" s="290"/>
      <c r="H16" s="290"/>
      <c r="I16" s="290"/>
      <c r="J16" s="290"/>
    </row>
    <row r="17" spans="1:10" s="40" customFormat="1" ht="15.6" customHeight="1" x14ac:dyDescent="0.3">
      <c r="A17" s="724" t="s">
        <v>502</v>
      </c>
      <c r="B17" s="724" t="s">
        <v>60</v>
      </c>
      <c r="C17" s="724"/>
      <c r="D17" s="724"/>
      <c r="E17" s="724" t="s">
        <v>61</v>
      </c>
      <c r="F17" s="724"/>
      <c r="G17" s="724"/>
      <c r="H17" s="724" t="s">
        <v>56</v>
      </c>
      <c r="I17" s="724"/>
      <c r="J17" s="724"/>
    </row>
    <row r="18" spans="1:10" s="40" customFormat="1" x14ac:dyDescent="0.3">
      <c r="A18" s="724"/>
      <c r="B18" s="263">
        <v>1</v>
      </c>
      <c r="C18" s="263">
        <v>2</v>
      </c>
      <c r="D18" s="263">
        <v>3</v>
      </c>
      <c r="E18" s="263">
        <v>4</v>
      </c>
      <c r="F18" s="263">
        <v>5</v>
      </c>
      <c r="G18" s="263">
        <v>6</v>
      </c>
      <c r="H18" s="263">
        <v>7</v>
      </c>
      <c r="I18" s="263">
        <v>8</v>
      </c>
      <c r="J18" s="263">
        <v>9</v>
      </c>
    </row>
    <row r="19" spans="1:10" s="40" customFormat="1" x14ac:dyDescent="0.3">
      <c r="A19" s="724"/>
      <c r="B19" s="412" t="s">
        <v>503</v>
      </c>
      <c r="C19" s="412" t="s">
        <v>504</v>
      </c>
      <c r="D19" s="412" t="s">
        <v>505</v>
      </c>
      <c r="E19" s="412" t="s">
        <v>503</v>
      </c>
      <c r="F19" s="412" t="s">
        <v>504</v>
      </c>
      <c r="G19" s="412" t="s">
        <v>505</v>
      </c>
      <c r="H19" s="412" t="s">
        <v>503</v>
      </c>
      <c r="I19" s="412" t="s">
        <v>504</v>
      </c>
      <c r="J19" s="412" t="s">
        <v>505</v>
      </c>
    </row>
    <row r="20" spans="1:10" s="40" customFormat="1" x14ac:dyDescent="0.3">
      <c r="A20" s="413">
        <v>1</v>
      </c>
      <c r="B20" s="414"/>
      <c r="C20" s="414"/>
      <c r="D20" s="414"/>
      <c r="E20" s="415"/>
      <c r="F20" s="415"/>
      <c r="G20" s="416"/>
      <c r="H20" s="414"/>
      <c r="I20" s="414"/>
      <c r="J20" s="414"/>
    </row>
    <row r="21" spans="1:10" s="40" customFormat="1" x14ac:dyDescent="0.3">
      <c r="A21" s="417"/>
      <c r="B21" s="418"/>
      <c r="C21" s="418"/>
      <c r="D21" s="418"/>
      <c r="E21" s="419"/>
      <c r="F21" s="419"/>
      <c r="G21" s="420"/>
      <c r="H21" s="418"/>
      <c r="I21" s="418"/>
      <c r="J21" s="418"/>
    </row>
    <row r="22" spans="1:10" s="40" customFormat="1" x14ac:dyDescent="0.3">
      <c r="A22" s="417"/>
      <c r="B22" s="418"/>
      <c r="C22" s="418"/>
      <c r="D22" s="418"/>
      <c r="E22" s="419"/>
      <c r="F22" s="419"/>
      <c r="G22" s="420"/>
      <c r="H22" s="418"/>
      <c r="I22" s="418"/>
      <c r="J22" s="418"/>
    </row>
    <row r="23" spans="1:10" s="40" customFormat="1" x14ac:dyDescent="0.3">
      <c r="A23" s="417"/>
      <c r="B23" s="418"/>
      <c r="C23" s="418"/>
      <c r="D23" s="418"/>
      <c r="E23" s="419"/>
      <c r="F23" s="419"/>
      <c r="G23" s="420"/>
      <c r="H23" s="418"/>
      <c r="I23" s="418"/>
      <c r="J23" s="418"/>
    </row>
    <row r="24" spans="1:10" s="40" customFormat="1" x14ac:dyDescent="0.3">
      <c r="A24" s="290"/>
      <c r="B24" s="290"/>
      <c r="C24" s="290"/>
      <c r="D24" s="290"/>
      <c r="E24" s="290"/>
      <c r="F24" s="290"/>
      <c r="G24" s="290"/>
      <c r="H24" s="290"/>
      <c r="I24" s="290"/>
      <c r="J24" s="290"/>
    </row>
    <row r="25" spans="1:10" s="40" customFormat="1" x14ac:dyDescent="0.3">
      <c r="A25" s="290" t="s">
        <v>932</v>
      </c>
      <c r="B25" s="421" t="s">
        <v>1373</v>
      </c>
      <c r="C25" s="290"/>
      <c r="D25" s="290"/>
      <c r="E25" s="422" t="s">
        <v>517</v>
      </c>
      <c r="F25" s="290"/>
      <c r="G25" s="290" t="s">
        <v>518</v>
      </c>
      <c r="H25" s="290"/>
      <c r="I25" s="290"/>
      <c r="J25" s="290"/>
    </row>
    <row r="26" spans="1:10" s="40" customFormat="1" x14ac:dyDescent="0.3">
      <c r="A26" s="290"/>
      <c r="B26" s="290"/>
      <c r="C26" s="290"/>
      <c r="D26" s="290"/>
      <c r="E26" s="290"/>
      <c r="F26" s="290"/>
      <c r="G26" s="290"/>
      <c r="H26" s="290"/>
      <c r="I26" s="290"/>
      <c r="J26" s="290" t="s">
        <v>8</v>
      </c>
    </row>
  </sheetData>
  <mergeCells count="12">
    <mergeCell ref="A4:G4"/>
    <mergeCell ref="A17:A19"/>
    <mergeCell ref="B17:D17"/>
    <mergeCell ref="E17:G17"/>
    <mergeCell ref="H17:J17"/>
    <mergeCell ref="D7:D8"/>
    <mergeCell ref="E7:E8"/>
    <mergeCell ref="F7:G7"/>
    <mergeCell ref="H7:H8"/>
    <mergeCell ref="A7:A8"/>
    <mergeCell ref="B7:B8"/>
    <mergeCell ref="C7:C8"/>
  </mergeCells>
  <phoneticPr fontId="3" type="noConversion"/>
  <printOptions horizontalCentered="1"/>
  <pageMargins left="0.27559055118110237" right="0.27559055118110237" top="0.23622047244094491" bottom="0.23622047244094491" header="0.11811023622047245" footer="0.11811023622047245"/>
  <pageSetup paperSize="9" scale="9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view="pageBreakPreview" zoomScaleNormal="100" zoomScaleSheetLayoutView="100" workbookViewId="0">
      <selection activeCell="K25" sqref="K25"/>
    </sheetView>
  </sheetViews>
  <sheetFormatPr defaultColWidth="9.109375" defaultRowHeight="15.6" x14ac:dyDescent="0.3"/>
  <cols>
    <col min="1" max="1" width="11.33203125" style="217" customWidth="1"/>
    <col min="2" max="2" width="11.6640625" style="217" bestFit="1" customWidth="1"/>
    <col min="3" max="3" width="8.44140625" style="217" bestFit="1" customWidth="1"/>
    <col min="4" max="4" width="16" style="217" bestFit="1" customWidth="1"/>
    <col min="5" max="5" width="15.33203125" style="217" bestFit="1" customWidth="1"/>
    <col min="6" max="6" width="11.5546875" style="217" bestFit="1" customWidth="1"/>
    <col min="7" max="7" width="25.6640625" style="217" customWidth="1"/>
    <col min="8" max="8" width="21.33203125" style="217" customWidth="1"/>
    <col min="9" max="9" width="13.6640625" style="217" bestFit="1" customWidth="1"/>
    <col min="10" max="10" width="15.44140625" style="217" bestFit="1" customWidth="1"/>
    <col min="11" max="11" width="18.44140625" style="217" customWidth="1"/>
    <col min="12" max="16384" width="9.109375" style="217"/>
  </cols>
  <sheetData>
    <row r="1" spans="1:10" x14ac:dyDescent="0.3">
      <c r="A1" s="5"/>
      <c r="B1" s="5"/>
      <c r="C1" s="5"/>
      <c r="D1" s="5"/>
      <c r="E1" s="5"/>
      <c r="F1" s="5"/>
      <c r="G1" s="5"/>
      <c r="H1" s="5"/>
      <c r="I1" s="5"/>
    </row>
    <row r="2" spans="1:10" x14ac:dyDescent="0.3">
      <c r="A2" s="423" t="s">
        <v>542</v>
      </c>
      <c r="B2" s="424"/>
      <c r="C2" s="425"/>
      <c r="D2" s="425"/>
      <c r="E2" s="426"/>
      <c r="F2" s="426"/>
      <c r="G2" s="426"/>
      <c r="H2" s="426"/>
      <c r="I2" s="5"/>
    </row>
    <row r="3" spans="1:10" x14ac:dyDescent="0.3">
      <c r="A3" s="423" t="s">
        <v>545</v>
      </c>
      <c r="B3" s="424"/>
      <c r="C3" s="425"/>
      <c r="D3" s="425"/>
      <c r="E3" s="426"/>
      <c r="F3" s="426"/>
      <c r="G3" s="426"/>
      <c r="H3" s="5"/>
      <c r="I3" s="2" t="s">
        <v>525</v>
      </c>
      <c r="J3" s="218"/>
    </row>
    <row r="4" spans="1:10" ht="10.95" customHeight="1" x14ac:dyDescent="0.3">
      <c r="A4" s="5"/>
      <c r="B4" s="5"/>
      <c r="C4" s="5"/>
      <c r="D4" s="5"/>
      <c r="E4" s="5"/>
      <c r="F4" s="5"/>
      <c r="G4" s="5"/>
      <c r="H4" s="5"/>
      <c r="I4" s="5"/>
    </row>
    <row r="5" spans="1:10" ht="10.95" customHeight="1" x14ac:dyDescent="0.3">
      <c r="A5" s="5"/>
      <c r="B5" s="5"/>
      <c r="C5" s="5"/>
      <c r="D5" s="5"/>
      <c r="E5" s="5"/>
      <c r="F5" s="5"/>
      <c r="G5" s="5"/>
      <c r="H5" s="5"/>
      <c r="I5" s="5"/>
    </row>
    <row r="6" spans="1:10" ht="15.6" customHeight="1" x14ac:dyDescent="0.3">
      <c r="A6" s="801" t="s">
        <v>562</v>
      </c>
      <c r="B6" s="801"/>
      <c r="C6" s="801"/>
      <c r="D6" s="801"/>
      <c r="E6" s="801"/>
      <c r="F6" s="801"/>
      <c r="G6" s="801"/>
      <c r="H6" s="801"/>
      <c r="I6" s="801"/>
      <c r="J6" s="219"/>
    </row>
    <row r="7" spans="1:10" ht="16.95" customHeight="1" x14ac:dyDescent="0.3">
      <c r="A7" s="1"/>
      <c r="B7" s="1"/>
      <c r="C7" s="1"/>
      <c r="D7" s="1"/>
      <c r="E7" s="1"/>
      <c r="F7" s="1"/>
      <c r="G7" s="1"/>
      <c r="H7" s="1"/>
      <c r="I7" s="61" t="s">
        <v>188</v>
      </c>
    </row>
    <row r="8" spans="1:10" s="221" customFormat="1" ht="75" customHeight="1" x14ac:dyDescent="0.25">
      <c r="A8" s="427" t="s">
        <v>913</v>
      </c>
      <c r="B8" s="427" t="s">
        <v>909</v>
      </c>
      <c r="C8" s="427" t="s">
        <v>910</v>
      </c>
      <c r="D8" s="427" t="s">
        <v>930</v>
      </c>
      <c r="E8" s="427" t="s">
        <v>524</v>
      </c>
      <c r="F8" s="427" t="s">
        <v>911</v>
      </c>
      <c r="G8" s="427" t="s">
        <v>522</v>
      </c>
      <c r="H8" s="427" t="s">
        <v>912</v>
      </c>
      <c r="I8" s="427" t="s">
        <v>563</v>
      </c>
      <c r="J8" s="220"/>
    </row>
    <row r="9" spans="1:10" s="221" customFormat="1" x14ac:dyDescent="0.25">
      <c r="A9" s="252">
        <v>1</v>
      </c>
      <c r="B9" s="252">
        <v>2</v>
      </c>
      <c r="C9" s="3">
        <v>3</v>
      </c>
      <c r="D9" s="3">
        <v>4</v>
      </c>
      <c r="E9" s="252">
        <v>5</v>
      </c>
      <c r="F9" s="3">
        <v>6</v>
      </c>
      <c r="G9" s="3">
        <v>7</v>
      </c>
      <c r="H9" s="3">
        <v>8</v>
      </c>
      <c r="I9" s="252">
        <v>9</v>
      </c>
      <c r="J9" s="222"/>
    </row>
    <row r="10" spans="1:10" s="221" customFormat="1" ht="31.2" x14ac:dyDescent="0.25">
      <c r="A10" s="428" t="s">
        <v>981</v>
      </c>
      <c r="B10" s="429">
        <v>5501</v>
      </c>
      <c r="C10" s="430">
        <v>2019</v>
      </c>
      <c r="D10" s="430">
        <v>885</v>
      </c>
      <c r="E10" s="430" t="s">
        <v>1082</v>
      </c>
      <c r="F10" s="430" t="s">
        <v>1080</v>
      </c>
      <c r="G10" s="431">
        <v>1866</v>
      </c>
      <c r="H10" s="430" t="s">
        <v>1081</v>
      </c>
      <c r="I10" s="429">
        <v>2751</v>
      </c>
      <c r="J10" s="222"/>
    </row>
    <row r="11" spans="1:10" x14ac:dyDescent="0.3">
      <c r="A11" s="428" t="s">
        <v>954</v>
      </c>
      <c r="B11" s="429">
        <v>5622</v>
      </c>
      <c r="C11" s="430">
        <v>2018</v>
      </c>
      <c r="D11" s="432">
        <v>967</v>
      </c>
      <c r="E11" s="433" t="s">
        <v>955</v>
      </c>
      <c r="F11" s="430" t="s">
        <v>958</v>
      </c>
      <c r="G11" s="431">
        <v>1844</v>
      </c>
      <c r="H11" s="434" t="s">
        <v>956</v>
      </c>
      <c r="I11" s="429">
        <v>2811</v>
      </c>
      <c r="J11" s="223"/>
    </row>
    <row r="12" spans="1:10" x14ac:dyDescent="0.3">
      <c r="A12" s="428" t="s">
        <v>957</v>
      </c>
      <c r="B12" s="429">
        <v>17516</v>
      </c>
      <c r="C12" s="428">
        <v>2017</v>
      </c>
      <c r="D12" s="432">
        <v>709</v>
      </c>
      <c r="E12" s="433" t="s">
        <v>889</v>
      </c>
      <c r="F12" s="434" t="s">
        <v>890</v>
      </c>
      <c r="G12" s="432">
        <v>8049</v>
      </c>
      <c r="H12" s="434" t="s">
        <v>891</v>
      </c>
      <c r="I12" s="432">
        <v>8758</v>
      </c>
      <c r="J12" s="224"/>
    </row>
    <row r="13" spans="1:10" x14ac:dyDescent="0.3">
      <c r="A13" s="434" t="s">
        <v>933</v>
      </c>
      <c r="B13" s="429"/>
      <c r="C13" s="428"/>
      <c r="D13" s="432"/>
      <c r="E13" s="434"/>
      <c r="F13" s="434"/>
      <c r="G13" s="432"/>
      <c r="H13" s="434"/>
      <c r="I13" s="434"/>
      <c r="J13" s="224"/>
    </row>
    <row r="14" spans="1:10" x14ac:dyDescent="0.3">
      <c r="A14" s="428" t="s">
        <v>934</v>
      </c>
      <c r="B14" s="429">
        <v>16340</v>
      </c>
      <c r="C14" s="428">
        <v>2015</v>
      </c>
      <c r="D14" s="432">
        <v>8170</v>
      </c>
      <c r="E14" s="433"/>
      <c r="F14" s="434" t="s">
        <v>875</v>
      </c>
      <c r="G14" s="432">
        <v>8170</v>
      </c>
      <c r="H14" s="434" t="s">
        <v>876</v>
      </c>
      <c r="I14" s="432">
        <f>+G14</f>
        <v>8170</v>
      </c>
      <c r="J14" s="224"/>
    </row>
    <row r="15" spans="1:10" x14ac:dyDescent="0.3">
      <c r="A15" s="434" t="s">
        <v>935</v>
      </c>
      <c r="B15" s="429">
        <v>2887</v>
      </c>
      <c r="C15" s="428">
        <v>2014</v>
      </c>
      <c r="D15" s="432">
        <v>1444</v>
      </c>
      <c r="E15" s="433"/>
      <c r="F15" s="434" t="s">
        <v>877</v>
      </c>
      <c r="G15" s="432">
        <v>1444</v>
      </c>
      <c r="H15" s="434" t="s">
        <v>878</v>
      </c>
      <c r="I15" s="432">
        <f>+G15</f>
        <v>1444</v>
      </c>
      <c r="J15" s="224"/>
    </row>
    <row r="16" spans="1:10" x14ac:dyDescent="0.3">
      <c r="A16" s="428" t="s">
        <v>936</v>
      </c>
      <c r="B16" s="429"/>
      <c r="C16" s="428"/>
      <c r="D16" s="432"/>
      <c r="E16" s="433"/>
      <c r="F16" s="434"/>
      <c r="G16" s="432"/>
      <c r="H16" s="434"/>
      <c r="I16" s="432"/>
      <c r="J16" s="224"/>
    </row>
    <row r="17" spans="1:10" x14ac:dyDescent="0.3">
      <c r="A17" s="428" t="s">
        <v>937</v>
      </c>
      <c r="B17" s="429">
        <v>7677</v>
      </c>
      <c r="C17" s="428">
        <v>2012</v>
      </c>
      <c r="D17" s="432" t="s">
        <v>879</v>
      </c>
      <c r="E17" s="433"/>
      <c r="F17" s="434" t="s">
        <v>880</v>
      </c>
      <c r="G17" s="432">
        <v>3838</v>
      </c>
      <c r="H17" s="434" t="s">
        <v>881</v>
      </c>
      <c r="I17" s="432">
        <f>+G17</f>
        <v>3838</v>
      </c>
      <c r="J17" s="225"/>
    </row>
    <row r="18" spans="1:10" x14ac:dyDescent="0.3">
      <c r="A18" s="5" t="s">
        <v>523</v>
      </c>
      <c r="B18" s="5"/>
      <c r="C18" s="5"/>
      <c r="D18" s="5"/>
      <c r="E18" s="5"/>
      <c r="F18" s="5"/>
      <c r="G18" s="5"/>
      <c r="H18" s="5"/>
      <c r="I18" s="5"/>
    </row>
    <row r="19" spans="1:10" x14ac:dyDescent="0.3">
      <c r="A19" s="5" t="s">
        <v>564</v>
      </c>
      <c r="B19" s="5"/>
      <c r="C19" s="5"/>
      <c r="D19" s="5"/>
      <c r="E19" s="5"/>
      <c r="F19" s="5"/>
      <c r="G19" s="5"/>
      <c r="H19" s="5"/>
      <c r="I19" s="5"/>
    </row>
    <row r="20" spans="1:10" x14ac:dyDescent="0.3">
      <c r="A20" s="5" t="s">
        <v>565</v>
      </c>
      <c r="B20" s="5"/>
      <c r="C20" s="5"/>
      <c r="D20" s="5"/>
      <c r="E20" s="5"/>
      <c r="F20" s="5"/>
      <c r="G20" s="5"/>
      <c r="H20" s="5"/>
      <c r="I20" s="5"/>
    </row>
    <row r="21" spans="1:10" x14ac:dyDescent="0.3">
      <c r="A21" s="5"/>
      <c r="B21" s="5"/>
      <c r="C21" s="5"/>
      <c r="D21" s="5"/>
      <c r="E21" s="5"/>
      <c r="F21" s="5"/>
      <c r="G21" s="5"/>
      <c r="H21" s="5"/>
      <c r="I21" s="5"/>
    </row>
    <row r="22" spans="1:10" x14ac:dyDescent="0.3">
      <c r="A22" s="5"/>
      <c r="B22" s="5"/>
      <c r="C22" s="5"/>
      <c r="D22" s="5"/>
      <c r="E22" s="5"/>
      <c r="F22" s="5"/>
      <c r="G22" s="5"/>
      <c r="H22" s="5"/>
      <c r="I22" s="5"/>
    </row>
    <row r="23" spans="1:10" x14ac:dyDescent="0.3">
      <c r="A23" s="5"/>
      <c r="B23" s="5"/>
      <c r="C23" s="5"/>
      <c r="D23" s="5"/>
      <c r="E23" s="5"/>
      <c r="F23" s="5"/>
      <c r="G23" s="5"/>
      <c r="H23" s="5"/>
      <c r="I23" s="5"/>
    </row>
    <row r="24" spans="1:10" x14ac:dyDescent="0.3">
      <c r="A24" s="5"/>
      <c r="B24" s="5"/>
      <c r="C24" s="5"/>
      <c r="D24" s="5"/>
      <c r="E24" s="5"/>
      <c r="F24" s="5"/>
      <c r="G24" s="5"/>
      <c r="H24" s="5"/>
      <c r="I24" s="5"/>
    </row>
    <row r="25" spans="1:10" x14ac:dyDescent="0.3">
      <c r="A25" s="435" t="s">
        <v>1369</v>
      </c>
      <c r="B25" s="435"/>
      <c r="C25" s="436"/>
      <c r="D25" s="436"/>
      <c r="E25" s="437" t="s">
        <v>70</v>
      </c>
      <c r="F25" s="5"/>
      <c r="G25" s="437"/>
      <c r="H25" s="437" t="s">
        <v>182</v>
      </c>
      <c r="I25" s="5"/>
    </row>
    <row r="26" spans="1:10" x14ac:dyDescent="0.3">
      <c r="A26" s="5"/>
      <c r="B26" s="5"/>
      <c r="C26" s="5"/>
      <c r="D26" s="5"/>
      <c r="E26" s="5"/>
      <c r="F26" s="5"/>
      <c r="G26" s="5"/>
      <c r="H26" s="5"/>
      <c r="I26" s="5"/>
    </row>
  </sheetData>
  <mergeCells count="1">
    <mergeCell ref="A6:I6"/>
  </mergeCells>
  <pageMargins left="0.27559055118110237" right="0.27559055118110237" top="0.35433070866141736" bottom="0.35433070866141736" header="0.11811023622047245" footer="0.1181102362204724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Биланс успеха</vt:lpstr>
      <vt:lpstr>Биланс стања</vt:lpstr>
      <vt:lpstr>Извештај о токовима готовине</vt:lpstr>
      <vt:lpstr>Tрошкови запослених</vt:lpstr>
      <vt:lpstr>Динамика запослених</vt:lpstr>
      <vt:lpstr>Цене</vt:lpstr>
      <vt:lpstr>Субвенције</vt:lpstr>
      <vt:lpstr>Ср.посебне намене</vt:lpstr>
      <vt:lpstr>Добит</vt:lpstr>
      <vt:lpstr>Кредити</vt:lpstr>
      <vt:lpstr>Готовина</vt:lpstr>
      <vt:lpstr>Извештај о инвестицијама</vt:lpstr>
      <vt:lpstr>Бруто потраживања</vt:lpstr>
      <vt:lpstr>Sheet1</vt:lpstr>
      <vt:lpstr>'Tрошкови запослених'!Print_Area</vt:lpstr>
      <vt:lpstr>'Биланс стања'!Print_Area</vt:lpstr>
      <vt:lpstr>'Биланс успеха'!Print_Area</vt:lpstr>
      <vt:lpstr>'Бруто потраживања'!Print_Area</vt:lpstr>
      <vt:lpstr>Готовина!Print_Area</vt:lpstr>
      <vt:lpstr>'Динамика запослених'!Print_Area</vt:lpstr>
      <vt:lpstr>Добит!Print_Area</vt:lpstr>
      <vt:lpstr>'Извештај о токовима готовине'!Print_Area</vt:lpstr>
      <vt:lpstr>Кредити!Print_Area</vt:lpstr>
      <vt:lpstr>'Ср.посебне намене'!Print_Area</vt:lpstr>
      <vt:lpstr>Субвенције!Print_Area</vt:lpstr>
      <vt:lpstr>Цене!Print_Area</vt:lpstr>
      <vt:lpstr>'Биланс стања'!Print_Titles</vt:lpstr>
      <vt:lpstr>'Биланс успеха'!Print_Titles</vt:lpstr>
      <vt:lpstr>'Динамика запослених'!Print_Titles</vt:lpstr>
      <vt:lpstr>Цене!Print_Titles</vt:lpstr>
    </vt:vector>
  </TitlesOfParts>
  <Company>Trezor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Centrala</dc:creator>
  <cp:lastModifiedBy>Jelena Ogar</cp:lastModifiedBy>
  <cp:lastPrinted>2020-06-01T10:45:18Z</cp:lastPrinted>
  <dcterms:created xsi:type="dcterms:W3CDTF">2013-03-12T08:27:17Z</dcterms:created>
  <dcterms:modified xsi:type="dcterms:W3CDTF">2020-06-01T10:51:21Z</dcterms:modified>
</cp:coreProperties>
</file>